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6.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omments2.xml" ContentType="application/vnd.openxmlformats-officedocument.spreadsheetml.comments+xml"/>
  <Override PartName="/xl/drawings/drawing23.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omments3.xml" ContentType="application/vnd.openxmlformats-officedocument.spreadsheetml.comments+xml"/>
  <Override PartName="/xl/drawings/drawing33.xml" ContentType="application/vnd.openxmlformats-officedocument.drawing+xml"/>
  <Override PartName="/xl/comments4.xml" ContentType="application/vnd.openxmlformats-officedocument.spreadsheetml.comments+xml"/>
  <Override PartName="/xl/drawings/drawing34.xml" ContentType="application/vnd.openxmlformats-officedocument.drawing+xml"/>
  <Override PartName="/xl/drawings/drawing35.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36.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37.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updateLinks="never" codeName="ThisWorkbook"/>
  <mc:AlternateContent xmlns:mc="http://schemas.openxmlformats.org/markup-compatibility/2006">
    <mc:Choice Requires="x15">
      <x15ac:absPath xmlns:x15ac="http://schemas.microsoft.com/office/spreadsheetml/2010/11/ac" url="https://oskgovus-my.sharepoint.us/personal/155904_oshkoshglobal_com/Documents/HomeDrive/My Documents/Misc/Oshkosh/Active Projects/03 SUPPLIER QUALITY COUNCIL/Global Docs/"/>
    </mc:Choice>
  </mc:AlternateContent>
  <xr:revisionPtr revIDLastSave="0" documentId="8_{79154C0C-347D-43F6-9493-380C5F22A9FF}" xr6:coauthVersionLast="47" xr6:coauthVersionMax="47" xr10:uidLastSave="{00000000-0000-0000-0000-000000000000}"/>
  <bookViews>
    <workbookView xWindow="-120" yWindow="-120" windowWidth="57840" windowHeight="23520" tabRatio="885" activeTab="5" xr2:uid="{00000000-000D-0000-FFFF-FFFF00000000}"/>
  </bookViews>
  <sheets>
    <sheet name="Revision History" sheetId="31" r:id="rId1"/>
    <sheet name="COVER" sheetId="55" r:id="rId2"/>
    <sheet name="INTRO" sheetId="2" r:id="rId3"/>
    <sheet name="PPAP REQUIREMENTS" sheetId="3" r:id="rId4"/>
    <sheet name="LABELING" sheetId="4" r:id="rId5"/>
    <sheet name="PSW" sheetId="5" r:id="rId6"/>
    <sheet name="CofC COTS" sheetId="48" r:id="rId7"/>
    <sheet name="CofC 3D Model" sheetId="53" r:id="rId8"/>
    <sheet name="QC-112 CHECK LIST" sheetId="52" r:id="rId9"/>
    <sheet name="DIMENSIONAL" sheetId="34" r:id="rId10"/>
    <sheet name="DIMENSIONAL - WELD" sheetId="39" r:id="rId11"/>
    <sheet name="PRINT NOTES" sheetId="7" r:id="rId12"/>
    <sheet name="PRINT NOTES - Performance Tests" sheetId="30" r:id="rId13"/>
    <sheet name="PRINT NOTES - Defense PAINT" sheetId="35" r:id="rId14"/>
    <sheet name="PRINT NOTES- Defense PLATING  " sheetId="49" r:id="rId15"/>
    <sheet name="APPEARANCE" sheetId="33" r:id="rId16"/>
    <sheet name="Criticality Matrix" sheetId="43" r:id="rId17"/>
    <sheet name="Severity ratings " sheetId="44" r:id="rId18"/>
    <sheet name="Occurrence ratings" sheetId="45" r:id="rId19"/>
    <sheet name="Detection ratings" sheetId="46" r:id="rId20"/>
    <sheet name="DFMEA" sheetId="40" r:id="rId21"/>
    <sheet name="FLOW" sheetId="12" r:id="rId22"/>
    <sheet name="PFMEA " sheetId="41" r:id="rId23"/>
    <sheet name="CPLAN" sheetId="14" r:id="rId24"/>
    <sheet name="MASTER SAMPLE PHOTO" sheetId="15" r:id="rId25"/>
    <sheet name="UID TRACEABILITY LABEL" sheetId="51" r:id="rId26"/>
    <sheet name="SECTION J PHOTO" sheetId="36" r:id="rId27"/>
    <sheet name="TOOLING" sheetId="16" r:id="rId28"/>
    <sheet name="CAPABILITY  STUDY" sheetId="54" r:id="rId29"/>
    <sheet name="GR&amp;R ATT(Analytic)" sheetId="20" r:id="rId30"/>
    <sheet name="Graph" sheetId="21" r:id="rId31"/>
    <sheet name="GR&amp;R ATT(Risk)" sheetId="22" r:id="rId32"/>
    <sheet name="GR&amp;R VAR(TV)" sheetId="23" r:id="rId33"/>
    <sheet name="GR&amp;R VAR(Tol)" sheetId="24" r:id="rId34"/>
    <sheet name="GR&amp;R ANOVA" sheetId="25" r:id="rId35"/>
    <sheet name="Graphical" sheetId="26" r:id="rId36"/>
    <sheet name="GR&amp;R X&amp;R" sheetId="27" r:id="rId37"/>
    <sheet name="Gage R" sheetId="28" r:id="rId38"/>
    <sheet name="Module1" sheetId="29" state="veryHidden" r:id="rId39"/>
  </sheets>
  <externalReferences>
    <externalReference r:id="rId40"/>
    <externalReference r:id="rId41"/>
    <externalReference r:id="rId42"/>
    <externalReference r:id="rId43"/>
    <externalReference r:id="rId44"/>
    <externalReference r:id="rId45"/>
    <externalReference r:id="rId46"/>
  </externalReferences>
  <definedNames>
    <definedName name="Estimate" localSheetId="13">'[1]Estimate Standard Deviation'!$B$2</definedName>
    <definedName name="Estimate">'[2]Estimate Standard Deviation'!$B$2</definedName>
    <definedName name="Friedman1" localSheetId="13">OFFSET([3]Friedman!$K$16,0,0,COUNT([3]Friedman!$K$1:$K$65536))</definedName>
    <definedName name="Friedman1">OFFSET([4]Friedman!$K$16,0,0,COUNT([4]Friedman!$K$1:$K$65536))</definedName>
    <definedName name="Friedman10" localSheetId="13">OFFSET([3]Friedman!$T$16,0,0,COUNT([3]Friedman!$T$1:$T$65536))</definedName>
    <definedName name="Friedman10">OFFSET([4]Friedman!$T$16,0,0,COUNT([4]Friedman!$T$1:$T$65536))</definedName>
    <definedName name="Friedman2" localSheetId="13">OFFSET([3]Friedman!$L$16,0,0,COUNT([3]Friedman!$L$1:$L$65536))</definedName>
    <definedName name="Friedman2">OFFSET([4]Friedman!$L$16,0,0,COUNT([4]Friedman!$L$1:$L$65536))</definedName>
    <definedName name="Friedman3" localSheetId="13">OFFSET([3]Friedman!$M$16,0,0,COUNT([3]Friedman!$M$1:$M$65536))</definedName>
    <definedName name="Friedman3">OFFSET([4]Friedman!$M$16,0,0,COUNT([4]Friedman!$M$1:$M$65536))</definedName>
    <definedName name="Friedman4" localSheetId="13">OFFSET([3]Friedman!$N$16,0,0,COUNT([3]Friedman!$N$1:$N$65536))</definedName>
    <definedName name="Friedman4">OFFSET([4]Friedman!$N$16,0,0,COUNT([4]Friedman!$N$1:$N$65536))</definedName>
    <definedName name="Friedman5" localSheetId="13">OFFSET([3]Friedman!$O$16,0,0,COUNT([3]Friedman!$O$1:$O$65536))</definedName>
    <definedName name="Friedman5">OFFSET([4]Friedman!$O$16,0,0,COUNT([4]Friedman!$O$1:$O$65536))</definedName>
    <definedName name="Friedman6" localSheetId="13">OFFSET([3]Friedman!$P$16,0,0,COUNT([3]Friedman!$P$1:$P$65536))</definedName>
    <definedName name="Friedman6">OFFSET([4]Friedman!$P$16,0,0,COUNT([4]Friedman!$P$1:$P$65536))</definedName>
    <definedName name="Friedman7" localSheetId="13">OFFSET([3]Friedman!$Q$16,0,0,COUNT([3]Friedman!$Q$1:$Q$65536))</definedName>
    <definedName name="Friedman7">OFFSET([4]Friedman!$Q$16,0,0,COUNT([4]Friedman!$Q$1:$Q$65536))</definedName>
    <definedName name="Friedman8" localSheetId="13">OFFSET([3]Friedman!$R$16,0,0,COUNT([3]Friedman!$R$1:$R$65536))</definedName>
    <definedName name="Friedman8">OFFSET([4]Friedman!$R$16,0,0,COUNT([4]Friedman!$R$1:$R$65536))</definedName>
    <definedName name="Friedman9" localSheetId="13">OFFSET([3]Friedman!$S$16,0,0,COUNT([3]Friedman!$S$1:$S$65536))</definedName>
    <definedName name="Friedman9">OFFSET([4]Friedman!$S$16,0,0,COUNT([4]Friedman!$S$1:$S$65536))</definedName>
    <definedName name="FriedmanNonBlank1" localSheetId="13">OFFSET([3]Friedman!$K$16,0,0,COUNTA([3]Friedman!$K$1:$K$65536)-1)</definedName>
    <definedName name="FriedmanNonBlank1">OFFSET([4]Friedman!$K$16,0,0,COUNTA([4]Friedman!$K$1:$K$65536)-1)</definedName>
    <definedName name="FriedmanNonBlank10" localSheetId="13">OFFSET([3]Friedman!$T$16,0,0,COUNTA([3]Friedman!$T$1:$T$65536)-1)</definedName>
    <definedName name="FriedmanNonBlank10">OFFSET([4]Friedman!$T$16,0,0,COUNTA([4]Friedman!$T$1:$T$65536)-1)</definedName>
    <definedName name="FriedmanNonBlank2" localSheetId="13">OFFSET([3]Friedman!$L$16,0,0,COUNTA([3]Friedman!$L$1:$L$65536)-1)</definedName>
    <definedName name="FriedmanNonBlank2">OFFSET([4]Friedman!$L$16,0,0,COUNTA([4]Friedman!$L$1:$L$65536)-1)</definedName>
    <definedName name="FriedmanNonBlank3" localSheetId="13">OFFSET([3]Friedman!$M$16,0,0,COUNTA([3]Friedman!$M$1:$M$65536)-2)</definedName>
    <definedName name="FriedmanNonBlank3">OFFSET([4]Friedman!$M$16,0,0,COUNTA([4]Friedman!$M$1:$M$65536)-2)</definedName>
    <definedName name="FriedmanNonBlank4" localSheetId="13">OFFSET([3]Friedman!$N$16,0,0,COUNTA([3]Friedman!$N$1:$N$65536)-1)</definedName>
    <definedName name="FriedmanNonBlank4">OFFSET([4]Friedman!$N$16,0,0,COUNTA([4]Friedman!$N$1:$N$65536)-1)</definedName>
    <definedName name="FriedmanNonBlank5" localSheetId="13">OFFSET([3]Friedman!$O$16,0,0,COUNTA([3]Friedman!$O$1:$O$65536)-2)</definedName>
    <definedName name="FriedmanNonBlank5">OFFSET([4]Friedman!$O$16,0,0,COUNTA([4]Friedman!$O$1:$O$65536)-2)</definedName>
    <definedName name="FriedmanNonBlank6" localSheetId="13">OFFSET([3]Friedman!$P$16,0,0,COUNTA([3]Friedman!$P$1:$P$65536)-1)</definedName>
    <definedName name="FriedmanNonBlank6">OFFSET([4]Friedman!$P$16,0,0,COUNTA([4]Friedman!$P$1:$P$65536)-1)</definedName>
    <definedName name="FriedmanNonBlank7" localSheetId="13">OFFSET([3]Friedman!$Q$16,0,0,COUNTA([3]Friedman!$Q$1:$Q$65536)-1)</definedName>
    <definedName name="FriedmanNonBlank7">OFFSET([4]Friedman!$Q$16,0,0,COUNTA([4]Friedman!$Q$1:$Q$65536)-1)</definedName>
    <definedName name="FriedmanNonBlank8" localSheetId="13">OFFSET([3]Friedman!$R$16,0,0,COUNTA([3]Friedman!$R$1:$R$65536)-1)</definedName>
    <definedName name="FriedmanNonBlank8">OFFSET([4]Friedman!$R$16,0,0,COUNTA([4]Friedman!$R$1:$R$65536)-1)</definedName>
    <definedName name="FriedmanNonBlank9" localSheetId="13">OFFSET([3]Friedman!$S$16,0,0,COUNTA([3]Friedman!$S$1:$S$65536)-1)</definedName>
    <definedName name="FriedmanNonBlank9">OFFSET([4]Friedman!$S$16,0,0,COUNTA([4]Friedman!$S$1:$S$65536)-1)</definedName>
    <definedName name="Home" localSheetId="13">#REF!</definedName>
    <definedName name="Home" localSheetId="12">#REF!</definedName>
    <definedName name="Home" localSheetId="8">#REF!</definedName>
    <definedName name="Home" localSheetId="26">#REF!</definedName>
    <definedName name="Home">#REF!</definedName>
    <definedName name="KruskalWallis1" localSheetId="13">OFFSET([3]KruskalWallis!$K$16,0,0,COUNT([3]KruskalWallis!$K$1:$K$65536))</definedName>
    <definedName name="KruskalWallis1">OFFSET([4]KruskalWallis!$K$16,0,0,COUNT([4]KruskalWallis!$K$1:$K$65536))</definedName>
    <definedName name="KruskalWallis10" localSheetId="13">OFFSET([3]KruskalWallis!$T$16,0,0,COUNT([3]KruskalWallis!$T$1:$T$65536))</definedName>
    <definedName name="KruskalWallis10">OFFSET([4]KruskalWallis!$T$16,0,0,COUNT([4]KruskalWallis!$T$1:$T$65536))</definedName>
    <definedName name="KruskalWallis2" localSheetId="13">OFFSET([3]KruskalWallis!$L$16,0,0,COUNT([3]KruskalWallis!$L$1:$L$65536))</definedName>
    <definedName name="KruskalWallis2">OFFSET([4]KruskalWallis!$L$16,0,0,COUNT([4]KruskalWallis!$L$1:$L$65536))</definedName>
    <definedName name="KruskalWallis3" localSheetId="13">OFFSET([3]KruskalWallis!$M$16,0,0,COUNT([3]KruskalWallis!$M$1:$M$65536))</definedName>
    <definedName name="KruskalWallis3">OFFSET([4]KruskalWallis!$M$16,0,0,COUNT([4]KruskalWallis!$M$1:$M$65536))</definedName>
    <definedName name="KruskalWallis4" localSheetId="13">OFFSET([3]KruskalWallis!$N$16,0,0,COUNT([3]KruskalWallis!$N$1:$N$65536))</definedName>
    <definedName name="KruskalWallis4">OFFSET([4]KruskalWallis!$N$16,0,0,COUNT([4]KruskalWallis!$N$1:$N$65536))</definedName>
    <definedName name="KruskalWallis5" localSheetId="13">OFFSET([3]KruskalWallis!$O$16,0,0,COUNT([3]KruskalWallis!$O$1:$O$65536))</definedName>
    <definedName name="KruskalWallis5">OFFSET([4]KruskalWallis!$O$16,0,0,COUNT([4]KruskalWallis!$O$1:$O$65536))</definedName>
    <definedName name="KruskalWallis6" localSheetId="13">OFFSET([3]KruskalWallis!$P$16,0,0,COUNT([3]KruskalWallis!$P$1:$P$65536))</definedName>
    <definedName name="KruskalWallis6">OFFSET([4]KruskalWallis!$P$16,0,0,COUNT([4]KruskalWallis!$P$1:$P$65536))</definedName>
    <definedName name="KruskalWallis7" localSheetId="13">OFFSET([3]KruskalWallis!$Q$16,0,0,COUNT([3]KruskalWallis!$Q$1:$Q$65536))</definedName>
    <definedName name="KruskalWallis7">OFFSET([4]KruskalWallis!$Q$16,0,0,COUNT([4]KruskalWallis!$Q$1:$Q$65536))</definedName>
    <definedName name="KruskalWallis8" localSheetId="13">OFFSET([3]KruskalWallis!$R$16,0,0,COUNT([3]KruskalWallis!$R$1:$R$65536))</definedName>
    <definedName name="KruskalWallis8">OFFSET([4]KruskalWallis!$R$16,0,0,COUNT([4]KruskalWallis!$R$1:$R$65536))</definedName>
    <definedName name="KruskalWallis9" localSheetId="13">OFFSET([3]KruskalWallis!$S$16,0,0,COUNT([3]KruskalWallis!$S$1:$S$65536))</definedName>
    <definedName name="KruskalWallis9">OFFSET([4]KruskalWallis!$S$16,0,0,COUNT([4]KruskalWallis!$S$1:$S$65536))</definedName>
    <definedName name="KruskalWallisNonBlank1" localSheetId="13">OFFSET([3]KruskalWallis!$K$16,0,0,COUNTA([3]KruskalWallis!$K$1:$K$65536)-1)</definedName>
    <definedName name="KruskalWallisNonBlank1">OFFSET([4]KruskalWallis!$K$16,0,0,COUNTA([4]KruskalWallis!$K$1:$K$65536)-1)</definedName>
    <definedName name="KruskalWallisNonBlank10" localSheetId="13">OFFSET([3]KruskalWallis!$T$16,0,0,COUNTA([3]KruskalWallis!$T$1:$T$65536)-1)</definedName>
    <definedName name="KruskalWallisNonBlank10">OFFSET([4]KruskalWallis!$T$16,0,0,COUNTA([4]KruskalWallis!$T$1:$T$65536)-1)</definedName>
    <definedName name="KruskalWallisNonBlank2" localSheetId="13">OFFSET([3]KruskalWallis!$L$16,0,0,COUNTA([3]KruskalWallis!$L$1:$L$65536)-1)</definedName>
    <definedName name="KruskalWallisNonBlank2">OFFSET([4]KruskalWallis!$L$16,0,0,COUNTA([4]KruskalWallis!$L$1:$L$65536)-1)</definedName>
    <definedName name="KruskalWallisNonBlank3" localSheetId="13">OFFSET([3]KruskalWallis!$M$16,0,0,COUNTA([3]KruskalWallis!$M$1:$M$65536)-2)</definedName>
    <definedName name="KruskalWallisNonBlank3">OFFSET([4]KruskalWallis!$M$16,0,0,COUNTA([4]KruskalWallis!$M$1:$M$65536)-2)</definedName>
    <definedName name="KruskalWallisNonBlank4" localSheetId="13">OFFSET([3]KruskalWallis!$N$16,0,0,COUNTA([3]KruskalWallis!$N$1:$N$65536)-1)</definedName>
    <definedName name="KruskalWallisNonBlank4">OFFSET([4]KruskalWallis!$N$16,0,0,COUNTA([4]KruskalWallis!$N$1:$N$65536)-1)</definedName>
    <definedName name="KruskalWallisNonBlank5" localSheetId="13">OFFSET([3]KruskalWallis!$O$16,0,0,COUNTA([3]KruskalWallis!$O$1:$O$65536)-2)</definedName>
    <definedName name="KruskalWallisNonBlank5">OFFSET([4]KruskalWallis!$O$16,0,0,COUNTA([4]KruskalWallis!$O$1:$O$65536)-2)</definedName>
    <definedName name="KruskalWallisNonBlank6" localSheetId="13">OFFSET([3]KruskalWallis!$P$16,0,0,COUNTA([3]KruskalWallis!$P$1:$P$65536)-1)</definedName>
    <definedName name="KruskalWallisNonBlank6">OFFSET([4]KruskalWallis!$P$16,0,0,COUNTA([4]KruskalWallis!$P$1:$P$65536)-1)</definedName>
    <definedName name="KruskalWallisNonBlank7" localSheetId="13">OFFSET([3]KruskalWallis!$Q$16,0,0,COUNTA([3]KruskalWallis!$Q$1:$Q$65536)-1)</definedName>
    <definedName name="KruskalWallisNonBlank7">OFFSET([4]KruskalWallis!$Q$16,0,0,COUNTA([4]KruskalWallis!$Q$1:$Q$65536)-1)</definedName>
    <definedName name="KruskalWallisNonBlank8" localSheetId="13">OFFSET([3]KruskalWallis!$R$16,0,0,COUNTA([3]KruskalWallis!$R$1:$R$65536)-1)</definedName>
    <definedName name="KruskalWallisNonBlank8">OFFSET([4]KruskalWallis!$R$16,0,0,COUNTA([4]KruskalWallis!$R$1:$R$65536)-1)</definedName>
    <definedName name="KruskalWallisNonBlank9" localSheetId="13">OFFSET([3]KruskalWallis!$S$16,0,0,COUNTA([3]KruskalWallis!$S$1:$S$65536)-1)</definedName>
    <definedName name="KruskalWallisNonBlank9">OFFSET([4]KruskalWallis!$S$16,0,0,COUNTA([4]KruskalWallis!$S$1:$S$65536)-1)</definedName>
    <definedName name="LCLr" localSheetId="13">OFFSET(#REF!,0,0,,COUNT(#REF!))</definedName>
    <definedName name="LCLr" localSheetId="12">OFFSET(#REF!,0,0,,COUNT(#REF!))</definedName>
    <definedName name="LCLr" localSheetId="8">OFFSET(#REF!,0,0,,COUNT(#REF!))</definedName>
    <definedName name="LCLr" localSheetId="26">OFFSET(#REF!,0,0,,COUNT(#REF!))</definedName>
    <definedName name="LCLr">OFFSET(#REF!,0,0,,COUNT(#REF!))</definedName>
    <definedName name="LCLx" localSheetId="13">OFFSET(#REF!,0,0,,COUNT(#REF!))</definedName>
    <definedName name="LCLx" localSheetId="12">OFFSET(#REF!,0,0,,COUNT(#REF!))</definedName>
    <definedName name="LCLx" localSheetId="8">OFFSET(#REF!,0,0,,COUNT(#REF!))</definedName>
    <definedName name="LCLx" localSheetId="26">OFFSET(#REF!,0,0,,COUNT(#REF!))</definedName>
    <definedName name="LCLx">OFFSET(#REF!,0,0,,COUNT(#REF!))</definedName>
    <definedName name="LSL" localSheetId="13">OFFSET('[1]Behind the scenes'!$E$89,'[1]Behind the scenes'!$L$88,0,'[1]Behind the scenes'!$L$90)</definedName>
    <definedName name="LSL">OFFSET('[2]Behind the scenes'!$E$89,'[2]Behind the scenes'!$L$88,0,'[2]Behind the scenes'!$L$90)</definedName>
    <definedName name="MannWhitney1" localSheetId="13">OFFSET([3]MannWhitney!$K$16,0,0,COUNT([3]MannWhitney!$K$1:$K$65536))</definedName>
    <definedName name="MannWhitney1">OFFSET([4]MannWhitney!$K$16,0,0,COUNT([4]MannWhitney!$K$1:$K$65536))</definedName>
    <definedName name="MannWhitney2" localSheetId="13">OFFSET([3]MannWhitney!$L$16,0,0,COUNT([3]MannWhitney!$L$1:$L$65536))</definedName>
    <definedName name="MannWhitney2">OFFSET([4]MannWhitney!$L$16,0,0,COUNT([4]MannWhitney!$L$1:$L$65536))</definedName>
    <definedName name="MannWhitneyNonBlank1" localSheetId="13">OFFSET([3]MannWhitney!$K$16,0,0,COUNTA([3]MannWhitney!$K$1:$K$65536)-1)</definedName>
    <definedName name="MannWhitneyNonBlank1">OFFSET([4]MannWhitney!$K$16,0,0,COUNTA([4]MannWhitney!$K$1:$K$65536)-1)</definedName>
    <definedName name="MannWhitneyNonBlank2" localSheetId="13">OFFSET([3]MannWhitney!$L$16,0,0,COUNTA([3]MannWhitney!$L$1:$L$65536)-1)</definedName>
    <definedName name="MannWhitneyNonBlank2">OFFSET([4]MannWhitney!$L$16,0,0,COUNTA([4]MannWhitney!$L$1:$L$65536)-1)</definedName>
    <definedName name="Normal" localSheetId="13">OFFSET('[1]Behind the scenes'!$B$89,'[1]Behind the scenes'!$L$88,0,'[1]Behind the scenes'!$L$90)</definedName>
    <definedName name="Normal">OFFSET('[2]Behind the scenes'!$B$89,'[2]Behind the scenes'!$L$88,0,'[2]Behind the scenes'!$L$90)</definedName>
    <definedName name="OneSampSignData" localSheetId="13">OFFSET([3]OneSampleSignTest!$K$16,0,0,COUNT([3]OneSampleSignTest!$K$1:$K$65536))</definedName>
    <definedName name="OneSampSignData">OFFSET([4]OneSampleSignTest!$K$16,0,0,COUNT([4]OneSampleSignTest!$K$1:$K$65536))</definedName>
    <definedName name="OneSampSignDataNonBlank" localSheetId="13">OFFSET([3]OneSampleSignTest!$K$16,0,0,COUNTA([3]OneSampleSignTest!$K$1:$K$65536)-1)</definedName>
    <definedName name="OneSampSignDataNonBlank">OFFSET([4]OneSampleSignTest!$K$16,0,0,COUNTA([4]OneSampleSignTest!$K$1:$K$65536)-1)</definedName>
    <definedName name="OneSampWilcoxon" localSheetId="13">OFFSET([3]OneSampleWilcoxon!$K$16,0,0,COUNT([3]OneSampleWilcoxon!$K$1:$K$65536))</definedName>
    <definedName name="OneSampWilcoxon">OFFSET([4]OneSampleWilcoxon!$K$16,0,0,COUNT([4]OneSampleWilcoxon!$K$1:$K$65536))</definedName>
    <definedName name="OneSampWilcoxonNonBlank" localSheetId="13">OFFSET([3]OneSampleWilcoxon!$K$16,0,0,COUNTA([3]OneSampleWilcoxon!$K$1:$K$65536)-1)</definedName>
    <definedName name="OneSampWilcoxonNonBlank">OFFSET([4]OneSampleWilcoxon!$K$16,0,0,COUNTA([4]OneSampleWilcoxon!$K$1:$K$65536)-1)</definedName>
    <definedName name="PairedSignData1" localSheetId="13">OFFSET([3]PairedSamplesSignTest!$K$16,0,0,COUNT([3]PairedSamplesSignTest!$K$1:$K$65536))</definedName>
    <definedName name="PairedSignData1">OFFSET([4]PairedSamplesSignTest!$K$16,0,0,COUNT([4]PairedSamplesSignTest!$K$1:$K$65536))</definedName>
    <definedName name="PairedSignData2" localSheetId="13">OFFSET([3]PairedSamplesSignTest!$L$16,0,0,COUNT([3]PairedSamplesSignTest!$L$1:$L$65536))</definedName>
    <definedName name="PairedSignData2">OFFSET([4]PairedSamplesSignTest!$L$16,0,0,COUNT([4]PairedSamplesSignTest!$L$1:$L$65536))</definedName>
    <definedName name="PairedSignDataNonBlank1" localSheetId="13">OFFSET([3]PairedSamplesSignTest!$K$16,0,0,COUNTA([3]PairedSamplesSignTest!$K$1:$K$65536)-1)</definedName>
    <definedName name="PairedSignDataNonBlank1">OFFSET([4]PairedSamplesSignTest!$K$16,0,0,COUNTA([4]PairedSamplesSignTest!$K$1:$K$65536)-1)</definedName>
    <definedName name="PairedSignDataNonBlank2" localSheetId="13">OFFSET([3]PairedSamplesSignTest!$L$16,0,0,COUNTA([3]PairedSamplesSignTest!$L$1:$L$65536)-1)</definedName>
    <definedName name="PairedSignDataNonBlank2">OFFSET([4]PairedSamplesSignTest!$L$16,0,0,COUNTA([4]PairedSamplesSignTest!$L$1:$L$65536)-1)</definedName>
    <definedName name="PairedWilcoxon1" localSheetId="13">OFFSET([3]PairedSamplesWilcoxon!$K$16,0,0,COUNT([3]PairedSamplesWilcoxon!$K$1:$K$65536))</definedName>
    <definedName name="PairedWilcoxon1">OFFSET([4]PairedSamplesWilcoxon!$K$16,0,0,COUNT([4]PairedSamplesWilcoxon!$K$1:$K$65536))</definedName>
    <definedName name="PairedWilcoxon2" localSheetId="13">OFFSET([3]PairedSamplesWilcoxon!$L$16,0,0,COUNT([3]PairedSamplesWilcoxon!$L$1:$L$65536))</definedName>
    <definedName name="PairedWilcoxon2">OFFSET([4]PairedSamplesWilcoxon!$L$16,0,0,COUNT([4]PairedSamplesWilcoxon!$L$1:$L$65536))</definedName>
    <definedName name="PairedWilcoxonNonBlank1" localSheetId="13">OFFSET([3]PairedSamplesWilcoxon!$K$16,0,0,COUNTA([3]PairedSamplesWilcoxon!$K$1:$K$65536)-1)</definedName>
    <definedName name="PairedWilcoxonNonBlank1">OFFSET([4]PairedSamplesWilcoxon!$K$16,0,0,COUNTA([4]PairedSamplesWilcoxon!$K$1:$K$65536)-1)</definedName>
    <definedName name="PairedWilcoxonNonBlank2" localSheetId="13">OFFSET([3]PairedSamplesWilcoxon!$L$16,0,0,COUNTA([3]PairedSamplesWilcoxon!$L$1:$L$65536)-1)</definedName>
    <definedName name="PairedWilcoxonNonBlank2">OFFSET([4]PairedSamplesWilcoxon!$L$16,0,0,COUNTA([4]PairedSamplesWilcoxon!$L$1:$L$65536)-1)</definedName>
    <definedName name="_xlnm.Print_Area" localSheetId="15">APPEARANCE!$A$1:$V$48</definedName>
    <definedName name="_xlnm.Print_Area" localSheetId="28">'CAPABILITY  STUDY'!$A$1:$L$39</definedName>
    <definedName name="_xlnm.Print_Area" localSheetId="7">'CofC 3D Model'!$B$1:$M$39</definedName>
    <definedName name="_xlnm.Print_Area" localSheetId="6">'CofC COTS'!$B$1:$N$54</definedName>
    <definedName name="_xlnm.Print_Area" localSheetId="1">COVER!$A$1:$J$46</definedName>
    <definedName name="_xlnm.Print_Area" localSheetId="23">CPLAN!$A$1:$M$50</definedName>
    <definedName name="_xlnm.Print_Area" localSheetId="16">'Criticality Matrix'!$A$1:$R$29</definedName>
    <definedName name="_xlnm.Print_Area" localSheetId="19">'Detection ratings'!$A$1:$C$38</definedName>
    <definedName name="_xlnm.Print_Area" localSheetId="9">DIMENSIONAL!$A$1:$M$49</definedName>
    <definedName name="_xlnm.Print_Area" localSheetId="10">'DIMENSIONAL - WELD'!$A$1:$S$47</definedName>
    <definedName name="_xlnm.Print_Area" localSheetId="21">FLOW!$A$1:$M$55</definedName>
    <definedName name="_xlnm.Print_Area" localSheetId="37">'Gage R'!$A$1:$AA$68</definedName>
    <definedName name="_xlnm.Print_Area" localSheetId="34">'GR&amp;R ANOVA'!$A$1:$N$59</definedName>
    <definedName name="_xlnm.Print_Area" localSheetId="29">'GR&amp;R ATT(Analytic)'!$A$1:$L$75</definedName>
    <definedName name="_xlnm.Print_Area" localSheetId="31">'GR&amp;R ATT(Risk)'!$A$1:$M$115</definedName>
    <definedName name="_xlnm.Print_Area" localSheetId="33">'GR&amp;R VAR(Tol)'!$A$1:$Y$62</definedName>
    <definedName name="_xlnm.Print_Area" localSheetId="32">'GR&amp;R VAR(TV)'!$A$1:$Y$42</definedName>
    <definedName name="_xlnm.Print_Area" localSheetId="36">'GR&amp;R X&amp;R'!$A$1:$AF$115</definedName>
    <definedName name="_xlnm.Print_Area" localSheetId="30">Graph!$A$1:$L$64</definedName>
    <definedName name="_xlnm.Print_Area" localSheetId="35">Graphical!$A$1:$N$443</definedName>
    <definedName name="_xlnm.Print_Area" localSheetId="2">INTRO!$B$1:$E$61</definedName>
    <definedName name="_xlnm.Print_Area" localSheetId="4">LABELING!$B$1:$J$27</definedName>
    <definedName name="_xlnm.Print_Area" localSheetId="24">'MASTER SAMPLE PHOTO'!$A$1:$L$49</definedName>
    <definedName name="_xlnm.Print_Area" localSheetId="18">'Occurrence ratings'!$A$1:$E$14</definedName>
    <definedName name="_xlnm.Print_Area" localSheetId="22">'PFMEA '!$A$1:$S$51</definedName>
    <definedName name="_xlnm.Print_Area" localSheetId="3">'PPAP REQUIREMENTS'!$A$1:$K$41</definedName>
    <definedName name="_xlnm.Print_Area" localSheetId="11">'PRINT NOTES'!$A$1:$L$49</definedName>
    <definedName name="_xlnm.Print_Area" localSheetId="13">'PRINT NOTES - Defense PAINT'!$A$1:$L$40</definedName>
    <definedName name="_xlnm.Print_Area" localSheetId="12">'PRINT NOTES - Performance Tests'!$A$1:$L$49</definedName>
    <definedName name="_xlnm.Print_Area" localSheetId="5">PSW!$A$1:$S$71</definedName>
    <definedName name="_xlnm.Print_Area" localSheetId="8">'QC-112 CHECK LIST'!$A$1:$W$175</definedName>
    <definedName name="_xlnm.Print_Area" localSheetId="26">'SECTION J PHOTO'!$A$1:$L$47</definedName>
    <definedName name="_xlnm.Print_Area" localSheetId="17">'Severity ratings '!$A$1:$E$25</definedName>
    <definedName name="_xlnm.Print_Area" localSheetId="27">TOOLING!$A$1:$L$48</definedName>
    <definedName name="_xlnm.Print_Area" localSheetId="25">'UID TRACEABILITY LABEL'!$A$1:$L$49</definedName>
    <definedName name="_xlnm.Print_Titles" localSheetId="28">'CAPABILITY  STUDY'!$1:$11</definedName>
    <definedName name="_xlnm.Print_Titles" localSheetId="23">CPLAN!$1:$15</definedName>
    <definedName name="_xlnm.Print_Titles" localSheetId="9">DIMENSIONAL!$1:$9</definedName>
    <definedName name="_xlnm.Print_Titles" localSheetId="10">'DIMENSIONAL - WELD'!$1:$9</definedName>
    <definedName name="_xlnm.Print_Titles" localSheetId="21">FLOW!$1:$15</definedName>
    <definedName name="_xlnm.Print_Titles" localSheetId="34">'GR&amp;R ANOVA'!$1:$9</definedName>
    <definedName name="_xlnm.Print_Titles" localSheetId="31">'GR&amp;R ATT(Risk)'!$1:$7</definedName>
    <definedName name="_xlnm.Print_Titles" localSheetId="36">'GR&amp;R X&amp;R'!$1:$10</definedName>
    <definedName name="_xlnm.Print_Titles" localSheetId="35">Graphical!$1:$9</definedName>
    <definedName name="_xlnm.Print_Titles" localSheetId="24">'MASTER SAMPLE PHOTO'!$1:$11</definedName>
    <definedName name="_xlnm.Print_Titles" localSheetId="11">'PRINT NOTES'!$1:$9</definedName>
    <definedName name="_xlnm.Print_Titles" localSheetId="13">'PRINT NOTES - Defense PAINT'!$1:$15</definedName>
    <definedName name="_xlnm.Print_Titles" localSheetId="12">'PRINT NOTES - Performance Tests'!$1:$9</definedName>
    <definedName name="_xlnm.Print_Titles" localSheetId="8">'QC-112 CHECK LIST'!$1:$14</definedName>
    <definedName name="_xlnm.Print_Titles" localSheetId="27">TOOLING!$1:$11</definedName>
    <definedName name="_xlnm.Print_Titles" localSheetId="25">'UID TRACEABILITY LABEL'!$1:$11</definedName>
    <definedName name="Range" localSheetId="13">OFFSET(#REF!,0,0,,COUNT(#REF!))</definedName>
    <definedName name="Range" localSheetId="12">OFFSET(#REF!,0,0,,COUNT(#REF!))</definedName>
    <definedName name="Range" localSheetId="8">OFFSET(#REF!,0,0,,COUNT(#REF!))</definedName>
    <definedName name="Range" localSheetId="26">OFFSET(#REF!,0,0,,COUNT(#REF!))</definedName>
    <definedName name="Range">OFFSET(#REF!,0,0,,COUNT(#REF!))</definedName>
    <definedName name="Rbar" localSheetId="13">OFFSET(#REF!,0,0,,COUNT(#REF!))</definedName>
    <definedName name="Rbar" localSheetId="12">OFFSET(#REF!,0,0,,COUNT(#REF!))</definedName>
    <definedName name="Rbar" localSheetId="8">OFFSET(#REF!,0,0,,COUNT(#REF!))</definedName>
    <definedName name="Rbar" localSheetId="26">OFFSET(#REF!,0,0,,COUNT(#REF!))</definedName>
    <definedName name="Rbar">OFFSET(#REF!,0,0,,COUNT(#REF!))</definedName>
    <definedName name="RPNlimit" localSheetId="13">#REF!</definedName>
    <definedName name="RPNlimit" localSheetId="12">#REF!</definedName>
    <definedName name="RPNlimit" localSheetId="8">#REF!</definedName>
    <definedName name="RPNlimit" localSheetId="26">#REF!</definedName>
    <definedName name="RPNlimit">#REF!</definedName>
    <definedName name="Sigma" localSheetId="13">OFFSET('[1]Behind the scenes'!$H$89,'[1]Behind the scenes'!$L$88,0,'[1]Behind the scenes'!$L$90)</definedName>
    <definedName name="Sigma">OFFSET('[2]Behind the scenes'!$H$89,'[2]Behind the scenes'!$L$88,0,'[2]Behind the scenes'!$L$90)</definedName>
    <definedName name="UCLr" localSheetId="13">OFFSET(#REF!,0,0,,COUNT(#REF!))</definedName>
    <definedName name="UCLr" localSheetId="12">OFFSET(#REF!,0,0,,COUNT(#REF!))</definedName>
    <definedName name="UCLr" localSheetId="8">OFFSET(#REF!,0,0,,COUNT(#REF!))</definedName>
    <definedName name="UCLr" localSheetId="26">OFFSET(#REF!,0,0,,COUNT(#REF!))</definedName>
    <definedName name="UCLr">OFFSET(#REF!,0,0,,COUNT(#REF!))</definedName>
    <definedName name="UCLx" localSheetId="13">OFFSET(#REF!,0,0,,COUNT(#REF!))</definedName>
    <definedName name="UCLx" localSheetId="12">OFFSET(#REF!,0,0,,COUNT(#REF!))</definedName>
    <definedName name="UCLx" localSheetId="8">OFFSET(#REF!,0,0,,COUNT(#REF!))</definedName>
    <definedName name="UCLx" localSheetId="26">OFFSET(#REF!,0,0,,COUNT(#REF!))</definedName>
    <definedName name="UCLx">OFFSET(#REF!,0,0,,COUNT(#REF!))</definedName>
    <definedName name="USL" localSheetId="13">OFFSET('[1]Behind the scenes'!$F$89,'[1]Behind the scenes'!$L$88,0,'[1]Behind the scenes'!$L$90)</definedName>
    <definedName name="USL">OFFSET('[2]Behind the scenes'!$F$89,'[2]Behind the scenes'!$L$88,0,'[2]Behind the scenes'!$L$90)</definedName>
    <definedName name="Xbar" localSheetId="13">OFFSET(#REF!,0,0,,COUNT(#REF!))</definedName>
    <definedName name="Xbar" localSheetId="12">OFFSET(#REF!,0,0,,COUNT(#REF!))</definedName>
    <definedName name="Xbar" localSheetId="8">OFFSET(#REF!,0,0,,COUNT(#REF!))</definedName>
    <definedName name="Xbar" localSheetId="26">OFFSET(#REF!,0,0,,COUNT(#REF!))</definedName>
    <definedName name="Xbar">OFFSET(#REF!,0,0,,COUNT(#REF!))</definedName>
    <definedName name="Xbarbar" localSheetId="13">OFFSET(#REF!,0,0,,COUNT(#REF!))</definedName>
    <definedName name="Xbarbar" localSheetId="12">OFFSET(#REF!,0,0,,COUNT(#REF!))</definedName>
    <definedName name="Xbarbar" localSheetId="8">OFFSET(#REF!,0,0,,COUNT(#REF!))</definedName>
    <definedName name="Xbarbar" localSheetId="26">OFFSET(#REF!,0,0,,COUNT(#REF!))</definedName>
    <definedName name="Xbarbar">OFFSET(#REF!,0,0,,COUNT(#REF!))</definedName>
    <definedName name="Xlabels" localSheetId="13">OFFSET('[1]Behind the scenes'!$A$89,'[1]Behind the scenes'!$L$88,0,'[1]Behind the scenes'!$L$90)</definedName>
    <definedName name="Xlabels">OFFSET('[2]Behind the scenes'!$A$89,'[2]Behind the scenes'!$L$88,0,'[2]Behind the scenes'!$L$90)</definedName>
    <definedName name="Z_4386EC60_C10A_4757_8A9B_A7E03A340F6B_.wvu.Cols" localSheetId="1" hidden="1">COVER!#REF!</definedName>
    <definedName name="Z_4386EC60_C10A_4757_8A9B_A7E03A340F6B_.wvu.PrintArea" localSheetId="28" hidden="1">'CAPABILITY  STUDY'!$A$1:$L$39</definedName>
    <definedName name="Z_4386EC60_C10A_4757_8A9B_A7E03A340F6B_.wvu.PrintArea" localSheetId="1" hidden="1">COVER!$A$1:$J$46</definedName>
    <definedName name="Z_4386EC60_C10A_4757_8A9B_A7E03A340F6B_.wvu.PrintArea" localSheetId="9" hidden="1">DIMENSIONAL!$A$1:$M$49</definedName>
    <definedName name="Z_4386EC60_C10A_4757_8A9B_A7E03A340F6B_.wvu.PrintArea" localSheetId="10" hidden="1">'DIMENSIONAL - WELD'!$A$1:$O$47</definedName>
    <definedName name="Z_4386EC60_C10A_4757_8A9B_A7E03A340F6B_.wvu.PrintArea" localSheetId="21" hidden="1">FLOW!$A$1:$M$55</definedName>
    <definedName name="Z_4386EC60_C10A_4757_8A9B_A7E03A340F6B_.wvu.PrintArea" localSheetId="37" hidden="1">'Gage R'!$A$1:$AA$58</definedName>
    <definedName name="Z_4386EC60_C10A_4757_8A9B_A7E03A340F6B_.wvu.PrintArea" localSheetId="34" hidden="1">'GR&amp;R ANOVA'!$A$1:$N$60</definedName>
    <definedName name="Z_4386EC60_C10A_4757_8A9B_A7E03A340F6B_.wvu.PrintArea" localSheetId="31" hidden="1">'GR&amp;R ATT(Risk)'!$A$1:$M$115</definedName>
    <definedName name="Z_4386EC60_C10A_4757_8A9B_A7E03A340F6B_.wvu.PrintArea" localSheetId="32" hidden="1">'GR&amp;R VAR(TV)'!$A$1:$Y$42</definedName>
    <definedName name="Z_4386EC60_C10A_4757_8A9B_A7E03A340F6B_.wvu.PrintArea" localSheetId="36" hidden="1">'GR&amp;R X&amp;R'!$A$1:$AF$115</definedName>
    <definedName name="Z_4386EC60_C10A_4757_8A9B_A7E03A340F6B_.wvu.PrintArea" localSheetId="35" hidden="1">Graphical!$A$1:$N$443</definedName>
    <definedName name="Z_4386EC60_C10A_4757_8A9B_A7E03A340F6B_.wvu.PrintArea" localSheetId="2" hidden="1">INTRO!$B$1:$E$62</definedName>
    <definedName name="Z_4386EC60_C10A_4757_8A9B_A7E03A340F6B_.wvu.PrintArea" localSheetId="24" hidden="1">'MASTER SAMPLE PHOTO'!$A$1:$L$49</definedName>
    <definedName name="Z_4386EC60_C10A_4757_8A9B_A7E03A340F6B_.wvu.PrintArea" localSheetId="3" hidden="1">'PPAP REQUIREMENTS'!$A$1:$K$41</definedName>
    <definedName name="Z_4386EC60_C10A_4757_8A9B_A7E03A340F6B_.wvu.PrintArea" localSheetId="11" hidden="1">'PRINT NOTES'!$A$1:$L$49</definedName>
    <definedName name="Z_4386EC60_C10A_4757_8A9B_A7E03A340F6B_.wvu.PrintArea" localSheetId="13" hidden="1">'PRINT NOTES - Defense PAINT'!$A$1:$L$40</definedName>
    <definedName name="Z_4386EC60_C10A_4757_8A9B_A7E03A340F6B_.wvu.PrintArea" localSheetId="12" hidden="1">'PRINT NOTES - Performance Tests'!$A$1:$L$49</definedName>
    <definedName name="Z_4386EC60_C10A_4757_8A9B_A7E03A340F6B_.wvu.PrintArea" localSheetId="5" hidden="1">PSW!$A$1:$S$71</definedName>
    <definedName name="Z_4386EC60_C10A_4757_8A9B_A7E03A340F6B_.wvu.PrintArea" localSheetId="27" hidden="1">TOOLING!$A$1:$L$48</definedName>
    <definedName name="Z_4386EC60_C10A_4757_8A9B_A7E03A340F6B_.wvu.PrintArea" localSheetId="25" hidden="1">'UID TRACEABILITY LABEL'!$A$1:$L$49</definedName>
    <definedName name="Z_4386EC60_C10A_4757_8A9B_A7E03A340F6B_.wvu.PrintTitles" localSheetId="28" hidden="1">'CAPABILITY  STUDY'!$1:$11</definedName>
    <definedName name="Z_4386EC60_C10A_4757_8A9B_A7E03A340F6B_.wvu.PrintTitles" localSheetId="23" hidden="1">CPLAN!$1:$15</definedName>
    <definedName name="Z_4386EC60_C10A_4757_8A9B_A7E03A340F6B_.wvu.PrintTitles" localSheetId="9" hidden="1">DIMENSIONAL!$1:$9</definedName>
    <definedName name="Z_4386EC60_C10A_4757_8A9B_A7E03A340F6B_.wvu.PrintTitles" localSheetId="10" hidden="1">'DIMENSIONAL - WELD'!$1:$9</definedName>
    <definedName name="Z_4386EC60_C10A_4757_8A9B_A7E03A340F6B_.wvu.PrintTitles" localSheetId="21" hidden="1">FLOW!$1:$15</definedName>
    <definedName name="Z_4386EC60_C10A_4757_8A9B_A7E03A340F6B_.wvu.PrintTitles" localSheetId="34" hidden="1">'GR&amp;R ANOVA'!$1:$9</definedName>
    <definedName name="Z_4386EC60_C10A_4757_8A9B_A7E03A340F6B_.wvu.PrintTitles" localSheetId="31" hidden="1">'GR&amp;R ATT(Risk)'!$1:$7</definedName>
    <definedName name="Z_4386EC60_C10A_4757_8A9B_A7E03A340F6B_.wvu.PrintTitles" localSheetId="32" hidden="1">'GR&amp;R VAR(TV)'!#REF!</definedName>
    <definedName name="Z_4386EC60_C10A_4757_8A9B_A7E03A340F6B_.wvu.PrintTitles" localSheetId="36" hidden="1">'GR&amp;R X&amp;R'!$1:$10</definedName>
    <definedName name="Z_4386EC60_C10A_4757_8A9B_A7E03A340F6B_.wvu.PrintTitles" localSheetId="35" hidden="1">Graphical!$1:$9</definedName>
    <definedName name="Z_4386EC60_C10A_4757_8A9B_A7E03A340F6B_.wvu.PrintTitles" localSheetId="24" hidden="1">'MASTER SAMPLE PHOTO'!$1:$11</definedName>
    <definedName name="Z_4386EC60_C10A_4757_8A9B_A7E03A340F6B_.wvu.PrintTitles" localSheetId="11" hidden="1">'PRINT NOTES'!$1:$9</definedName>
    <definedName name="Z_4386EC60_C10A_4757_8A9B_A7E03A340F6B_.wvu.PrintTitles" localSheetId="13" hidden="1">'PRINT NOTES - Defense PAINT'!$1:$15</definedName>
    <definedName name="Z_4386EC60_C10A_4757_8A9B_A7E03A340F6B_.wvu.PrintTitles" localSheetId="12" hidden="1">'PRINT NOTES - Performance Tests'!$1:$9</definedName>
    <definedName name="Z_4386EC60_C10A_4757_8A9B_A7E03A340F6B_.wvu.PrintTitles" localSheetId="27" hidden="1">TOOLING!$1:$11</definedName>
    <definedName name="Z_4386EC60_C10A_4757_8A9B_A7E03A340F6B_.wvu.PrintTitles" localSheetId="25" hidden="1">'UID TRACEABILITY LABEL'!$1:$11</definedName>
  </definedNames>
  <calcPr calcId="191028"/>
  <customWorkbookViews>
    <customWorkbookView name="Andrea J Krueger - Personal View" guid="{4386EC60-C10A-4757-8A9B-A7E03A340F6B}" mergeInterval="0" personalView="1" maximized="1" xWindow="1" yWindow="1" windowWidth="1280" windowHeight="794" tabRatio="949"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5" l="1"/>
  <c r="Q5" i="39" l="1"/>
  <c r="K5" i="51"/>
  <c r="I3" i="51"/>
  <c r="C3" i="51"/>
  <c r="I2" i="51"/>
  <c r="C2" i="51"/>
  <c r="K5" i="35" l="1"/>
  <c r="I3" i="35"/>
  <c r="I2" i="35"/>
  <c r="C3" i="35"/>
  <c r="C2" i="35"/>
  <c r="I3" i="49"/>
  <c r="I2" i="49"/>
  <c r="C3" i="49"/>
  <c r="C2" i="49"/>
  <c r="K5" i="49"/>
  <c r="B4" i="33"/>
  <c r="B2" i="33"/>
  <c r="F6" i="5"/>
  <c r="N2" i="5"/>
  <c r="H12" i="5"/>
  <c r="B12" i="5"/>
  <c r="S51" i="41"/>
  <c r="L51" i="41"/>
  <c r="S50" i="41"/>
  <c r="L50" i="41"/>
  <c r="S49" i="41"/>
  <c r="L49" i="41"/>
  <c r="S48" i="41"/>
  <c r="L48" i="41"/>
  <c r="S47" i="41"/>
  <c r="L47" i="41"/>
  <c r="S46" i="41"/>
  <c r="L46" i="41"/>
  <c r="S45" i="41"/>
  <c r="L45" i="41"/>
  <c r="S44" i="41"/>
  <c r="L44" i="41"/>
  <c r="S43" i="41"/>
  <c r="L43" i="41"/>
  <c r="S42" i="41"/>
  <c r="L42" i="41"/>
  <c r="S41" i="41"/>
  <c r="L41" i="41"/>
  <c r="S40" i="41"/>
  <c r="L40" i="41"/>
  <c r="S39" i="41"/>
  <c r="L39" i="41"/>
  <c r="S38" i="41"/>
  <c r="L38" i="41"/>
  <c r="S37" i="41"/>
  <c r="L37" i="41"/>
  <c r="S36" i="41"/>
  <c r="L36" i="41"/>
  <c r="S35" i="41"/>
  <c r="L35" i="41"/>
  <c r="S34" i="41"/>
  <c r="L34" i="41"/>
  <c r="S33" i="41"/>
  <c r="L33" i="41"/>
  <c r="S32" i="41"/>
  <c r="L32" i="41"/>
  <c r="S31" i="41"/>
  <c r="L31" i="41"/>
  <c r="S30" i="41"/>
  <c r="L30" i="41"/>
  <c r="S29" i="41"/>
  <c r="L29" i="41"/>
  <c r="S28" i="41"/>
  <c r="L28" i="41"/>
  <c r="S27" i="41"/>
  <c r="L27" i="41"/>
  <c r="S26" i="41"/>
  <c r="L26" i="41"/>
  <c r="S25" i="41"/>
  <c r="L25" i="41"/>
  <c r="S24" i="41"/>
  <c r="L24" i="41"/>
  <c r="S23" i="41"/>
  <c r="L23" i="41"/>
  <c r="S22" i="41"/>
  <c r="L22" i="41"/>
  <c r="S21" i="41"/>
  <c r="L21" i="41"/>
  <c r="S20" i="41"/>
  <c r="L20" i="41"/>
  <c r="S19" i="41"/>
  <c r="L19" i="41"/>
  <c r="S18" i="41"/>
  <c r="L18" i="41"/>
  <c r="S17" i="41"/>
  <c r="L17" i="41"/>
  <c r="C8" i="41"/>
  <c r="D4" i="41"/>
  <c r="B4" i="41"/>
  <c r="S50" i="40"/>
  <c r="L50" i="40"/>
  <c r="S49" i="40"/>
  <c r="L49" i="40"/>
  <c r="S48" i="40"/>
  <c r="L48" i="40"/>
  <c r="S47" i="40"/>
  <c r="L47" i="40"/>
  <c r="S46" i="40"/>
  <c r="L46" i="40"/>
  <c r="S45" i="40"/>
  <c r="L45" i="40"/>
  <c r="S44" i="40"/>
  <c r="L44" i="40"/>
  <c r="S43" i="40"/>
  <c r="L43" i="40"/>
  <c r="S42" i="40"/>
  <c r="L42" i="40"/>
  <c r="S41" i="40"/>
  <c r="L41" i="40"/>
  <c r="S40" i="40"/>
  <c r="L40" i="40"/>
  <c r="S39" i="40"/>
  <c r="L39" i="40"/>
  <c r="S38" i="40"/>
  <c r="L38" i="40"/>
  <c r="S37" i="40"/>
  <c r="L37" i="40"/>
  <c r="S36" i="40"/>
  <c r="L36" i="40"/>
  <c r="S35" i="40"/>
  <c r="L35" i="40"/>
  <c r="S34" i="40"/>
  <c r="L34" i="40"/>
  <c r="S33" i="40"/>
  <c r="L33" i="40"/>
  <c r="S32" i="40"/>
  <c r="L32" i="40"/>
  <c r="S31" i="40"/>
  <c r="L31" i="40"/>
  <c r="S30" i="40"/>
  <c r="L30" i="40"/>
  <c r="S29" i="40"/>
  <c r="L29" i="40"/>
  <c r="S28" i="40"/>
  <c r="L28" i="40"/>
  <c r="S27" i="40"/>
  <c r="L27" i="40"/>
  <c r="S26" i="40"/>
  <c r="L26" i="40"/>
  <c r="S25" i="40"/>
  <c r="L25" i="40"/>
  <c r="S24" i="40"/>
  <c r="L24" i="40"/>
  <c r="S23" i="40"/>
  <c r="L23" i="40"/>
  <c r="S22" i="40"/>
  <c r="L22" i="40"/>
  <c r="S21" i="40"/>
  <c r="L21" i="40"/>
  <c r="S20" i="40"/>
  <c r="L20" i="40"/>
  <c r="S19" i="40"/>
  <c r="L19" i="40"/>
  <c r="S18" i="40"/>
  <c r="S17" i="40"/>
  <c r="L17" i="40"/>
  <c r="C8" i="40"/>
  <c r="K3" i="39"/>
  <c r="K2" i="39"/>
  <c r="C3" i="39"/>
  <c r="C2" i="39"/>
  <c r="K5" i="36"/>
  <c r="I3" i="36"/>
  <c r="C3" i="36"/>
  <c r="I2" i="36"/>
  <c r="C2" i="36"/>
  <c r="F17" i="34"/>
  <c r="F10" i="34"/>
  <c r="F11" i="34"/>
  <c r="S7" i="33"/>
  <c r="R3" i="33"/>
  <c r="O4" i="33"/>
  <c r="L5" i="34"/>
  <c r="J3" i="34"/>
  <c r="J2" i="34"/>
  <c r="C3" i="34"/>
  <c r="C2" i="34"/>
  <c r="E11" i="34"/>
  <c r="E12" i="34"/>
  <c r="F12" i="34"/>
  <c r="E13" i="34"/>
  <c r="F13" i="34"/>
  <c r="E14" i="34"/>
  <c r="F14" i="34"/>
  <c r="E15" i="34"/>
  <c r="F15" i="34"/>
  <c r="E16" i="34"/>
  <c r="F16" i="34"/>
  <c r="E17" i="34"/>
  <c r="E18" i="34"/>
  <c r="F18" i="34"/>
  <c r="E19" i="34"/>
  <c r="F19" i="34"/>
  <c r="E20" i="34"/>
  <c r="F20" i="34"/>
  <c r="E21" i="34"/>
  <c r="F21" i="34"/>
  <c r="E22" i="34"/>
  <c r="F22" i="34"/>
  <c r="E23" i="34"/>
  <c r="F23" i="34"/>
  <c r="E24" i="34"/>
  <c r="F24" i="34"/>
  <c r="E25" i="34"/>
  <c r="F25" i="34"/>
  <c r="E26" i="34"/>
  <c r="F26" i="34"/>
  <c r="E27" i="34"/>
  <c r="F27" i="34"/>
  <c r="E28" i="34"/>
  <c r="F28" i="34"/>
  <c r="E29" i="34"/>
  <c r="F29" i="34"/>
  <c r="E30" i="34"/>
  <c r="F30" i="34"/>
  <c r="E31" i="34"/>
  <c r="F31" i="34"/>
  <c r="E32" i="34"/>
  <c r="F32" i="34"/>
  <c r="E33" i="34"/>
  <c r="F33" i="34"/>
  <c r="E34" i="34"/>
  <c r="F34" i="34"/>
  <c r="E35" i="34"/>
  <c r="F35" i="34"/>
  <c r="E36" i="34"/>
  <c r="F36" i="34"/>
  <c r="E37" i="34"/>
  <c r="F37" i="34"/>
  <c r="E38" i="34"/>
  <c r="F38" i="34"/>
  <c r="E39" i="34"/>
  <c r="F39" i="34"/>
  <c r="E40" i="34"/>
  <c r="F40" i="34"/>
  <c r="E41" i="34"/>
  <c r="F41" i="34"/>
  <c r="E42" i="34"/>
  <c r="F42" i="34"/>
  <c r="E43" i="34"/>
  <c r="F43" i="34"/>
  <c r="E44" i="34"/>
  <c r="F44" i="34"/>
  <c r="E10" i="34"/>
  <c r="C7" i="33"/>
  <c r="K5" i="30"/>
  <c r="I3" i="30"/>
  <c r="C3" i="30"/>
  <c r="I2" i="30"/>
  <c r="C2" i="30"/>
  <c r="G35" i="25"/>
  <c r="G34" i="25"/>
  <c r="D8" i="3"/>
  <c r="D6" i="3"/>
  <c r="B8" i="3"/>
  <c r="B7" i="3"/>
  <c r="B6" i="3"/>
  <c r="B5" i="3"/>
  <c r="K5" i="16"/>
  <c r="C3" i="16"/>
  <c r="C2" i="16"/>
  <c r="C3" i="15"/>
  <c r="C2" i="15"/>
  <c r="K5" i="15"/>
  <c r="K5" i="7"/>
  <c r="C3" i="7"/>
  <c r="C2" i="7"/>
  <c r="J61" i="5"/>
  <c r="O6" i="5"/>
  <c r="D2" i="5"/>
  <c r="G18" i="5"/>
  <c r="E18" i="5"/>
  <c r="B18" i="5"/>
  <c r="B15" i="5"/>
  <c r="Q5" i="28"/>
  <c r="A7" i="28"/>
  <c r="C12" i="28"/>
  <c r="AL16" i="28" s="1"/>
  <c r="AJ14" i="28"/>
  <c r="AK14" i="28" s="1"/>
  <c r="AL14" i="28" s="1"/>
  <c r="AM14" i="28" s="1"/>
  <c r="AN14" i="28" s="1"/>
  <c r="AO14" i="28" s="1"/>
  <c r="AP14" i="28" s="1"/>
  <c r="AQ14" i="28" s="1"/>
  <c r="AR14" i="28" s="1"/>
  <c r="AI17" i="28"/>
  <c r="AJ17" i="28"/>
  <c r="AK17" i="28"/>
  <c r="AL17" i="28"/>
  <c r="AM17" i="28"/>
  <c r="AN17" i="28"/>
  <c r="AO17" i="28"/>
  <c r="AP17" i="28"/>
  <c r="AQ17" i="28"/>
  <c r="AR17" i="28"/>
  <c r="C32" i="28"/>
  <c r="AJ36" i="28"/>
  <c r="AK36" i="28"/>
  <c r="AL36" i="28" s="1"/>
  <c r="AM36" i="28" s="1"/>
  <c r="AN36" i="28" s="1"/>
  <c r="AO36" i="28" s="1"/>
  <c r="AP36" i="28" s="1"/>
  <c r="AQ36" i="28" s="1"/>
  <c r="AR36" i="28" s="1"/>
  <c r="AI39" i="28"/>
  <c r="D46" i="28"/>
  <c r="E46" i="28" s="1"/>
  <c r="F46" i="28" s="1"/>
  <c r="G46" i="28" s="1"/>
  <c r="H46" i="28" s="1"/>
  <c r="I46" i="28" s="1"/>
  <c r="J46" i="28" s="1"/>
  <c r="K46" i="28" s="1"/>
  <c r="L46" i="28" s="1"/>
  <c r="D48" i="28"/>
  <c r="AJ39" i="28" s="1"/>
  <c r="E48" i="28"/>
  <c r="F48" i="28"/>
  <c r="AL39" i="28" s="1"/>
  <c r="G48" i="28"/>
  <c r="AM39" i="28" s="1"/>
  <c r="H48" i="28"/>
  <c r="AN39" i="28" s="1"/>
  <c r="I48" i="28"/>
  <c r="J48" i="28"/>
  <c r="AP39" i="28" s="1"/>
  <c r="K48" i="28"/>
  <c r="L48" i="28"/>
  <c r="G54" i="28"/>
  <c r="R54" i="28"/>
  <c r="W54" i="28" s="1"/>
  <c r="T5" i="27"/>
  <c r="A7" i="27"/>
  <c r="C11" i="27"/>
  <c r="AW15" i="27" s="1"/>
  <c r="AW16" i="27" s="1"/>
  <c r="AJ13" i="27"/>
  <c r="AK13" i="27" s="1"/>
  <c r="AL13" i="27" s="1"/>
  <c r="AM13" i="27" s="1"/>
  <c r="AN13" i="27" s="1"/>
  <c r="AO13" i="27" s="1"/>
  <c r="AP13" i="27" s="1"/>
  <c r="AQ13" i="27" s="1"/>
  <c r="AR13" i="27" s="1"/>
  <c r="AS13" i="27" s="1"/>
  <c r="AT13" i="27" s="1"/>
  <c r="AU13" i="27" s="1"/>
  <c r="AV13" i="27" s="1"/>
  <c r="AW13" i="27" s="1"/>
  <c r="AX13" i="27" s="1"/>
  <c r="AY13" i="27" s="1"/>
  <c r="AZ13" i="27" s="1"/>
  <c r="BA13" i="27" s="1"/>
  <c r="BB13" i="27" s="1"/>
  <c r="BC13" i="27" s="1"/>
  <c r="BD13" i="27" s="1"/>
  <c r="BE13" i="27" s="1"/>
  <c r="BF13" i="27" s="1"/>
  <c r="BG13" i="27" s="1"/>
  <c r="BH13" i="27" s="1"/>
  <c r="BI13" i="27" s="1"/>
  <c r="BJ13" i="27" s="1"/>
  <c r="BK13" i="27" s="1"/>
  <c r="BL13" i="27" s="1"/>
  <c r="AI19" i="27"/>
  <c r="H32" i="27"/>
  <c r="BG36" i="27" s="1"/>
  <c r="M32" i="27"/>
  <c r="AJ35" i="27"/>
  <c r="AK35" i="27" s="1"/>
  <c r="AL35" i="27" s="1"/>
  <c r="AM35" i="27" s="1"/>
  <c r="AN35" i="27" s="1"/>
  <c r="AO35" i="27" s="1"/>
  <c r="AP35" i="27" s="1"/>
  <c r="AQ35" i="27" s="1"/>
  <c r="AR35" i="27" s="1"/>
  <c r="AS35" i="27" s="1"/>
  <c r="AT35" i="27" s="1"/>
  <c r="AU35" i="27" s="1"/>
  <c r="AV35" i="27" s="1"/>
  <c r="AW35" i="27" s="1"/>
  <c r="AX35" i="27" s="1"/>
  <c r="AY35" i="27" s="1"/>
  <c r="AZ35" i="27" s="1"/>
  <c r="BA35" i="27" s="1"/>
  <c r="BB35" i="27" s="1"/>
  <c r="BC35" i="27" s="1"/>
  <c r="BD35" i="27" s="1"/>
  <c r="BE35" i="27" s="1"/>
  <c r="BF35" i="27" s="1"/>
  <c r="BG35" i="27" s="1"/>
  <c r="BH35" i="27" s="1"/>
  <c r="BI35" i="27" s="1"/>
  <c r="BJ35" i="27" s="1"/>
  <c r="BK35" i="27" s="1"/>
  <c r="BL35" i="27" s="1"/>
  <c r="D54" i="27"/>
  <c r="E54" i="27" s="1"/>
  <c r="F54" i="27" s="1"/>
  <c r="G54" i="27" s="1"/>
  <c r="H54" i="27" s="1"/>
  <c r="I54" i="27" s="1"/>
  <c r="J54" i="27" s="1"/>
  <c r="K54" i="27" s="1"/>
  <c r="L54" i="27" s="1"/>
  <c r="N54" i="27"/>
  <c r="O54" i="27" s="1"/>
  <c r="P54" i="27" s="1"/>
  <c r="Q54" i="27" s="1"/>
  <c r="R54" i="27" s="1"/>
  <c r="S54" i="27" s="1"/>
  <c r="T54" i="27" s="1"/>
  <c r="U54" i="27" s="1"/>
  <c r="V54" i="27" s="1"/>
  <c r="X54" i="27"/>
  <c r="Y54" i="27" s="1"/>
  <c r="Z54" i="27" s="1"/>
  <c r="AA54" i="27" s="1"/>
  <c r="AB54" i="27" s="1"/>
  <c r="AC54" i="27" s="1"/>
  <c r="AD54" i="27" s="1"/>
  <c r="AE54" i="27" s="1"/>
  <c r="AF54" i="27" s="1"/>
  <c r="C60" i="27"/>
  <c r="D60" i="27"/>
  <c r="E60" i="27"/>
  <c r="F60" i="27"/>
  <c r="G60" i="27"/>
  <c r="H60" i="27"/>
  <c r="I60" i="27"/>
  <c r="J60" i="27"/>
  <c r="K60" i="27"/>
  <c r="L60" i="27"/>
  <c r="M60" i="27"/>
  <c r="N60" i="27"/>
  <c r="O60" i="27"/>
  <c r="P60" i="27"/>
  <c r="Q60" i="27"/>
  <c r="R60" i="27"/>
  <c r="S60" i="27"/>
  <c r="T60" i="27"/>
  <c r="U60" i="27"/>
  <c r="V60" i="27"/>
  <c r="W60" i="27"/>
  <c r="X60" i="27"/>
  <c r="Y60" i="27"/>
  <c r="Z60" i="27"/>
  <c r="AA60" i="27"/>
  <c r="AB60" i="27"/>
  <c r="AC60" i="27"/>
  <c r="AD60" i="27"/>
  <c r="AE60" i="27"/>
  <c r="AF60" i="27"/>
  <c r="C61" i="27"/>
  <c r="AI16" i="27" s="1"/>
  <c r="D61" i="27"/>
  <c r="AB93" i="27" s="1"/>
  <c r="E61" i="27"/>
  <c r="AB94" i="27" s="1"/>
  <c r="F61" i="27"/>
  <c r="AB95" i="27" s="1"/>
  <c r="G61" i="27"/>
  <c r="AB96" i="27" s="1"/>
  <c r="H61" i="27"/>
  <c r="AB97" i="27" s="1"/>
  <c r="I61" i="27"/>
  <c r="AB98" i="27" s="1"/>
  <c r="J61" i="27"/>
  <c r="AB99" i="27" s="1"/>
  <c r="K61" i="27"/>
  <c r="AB100" i="27" s="1"/>
  <c r="L61" i="27"/>
  <c r="AB101" i="27" s="1"/>
  <c r="M61" i="27"/>
  <c r="AB79" i="27" s="1"/>
  <c r="N61" i="27"/>
  <c r="O61" i="27"/>
  <c r="P61" i="27"/>
  <c r="Q61" i="27"/>
  <c r="R61" i="27"/>
  <c r="S61" i="27"/>
  <c r="T61" i="27"/>
  <c r="U61" i="27"/>
  <c r="V61" i="27"/>
  <c r="W61" i="27"/>
  <c r="AB80" i="27" s="1"/>
  <c r="X61" i="27"/>
  <c r="Y61" i="27"/>
  <c r="Z61" i="27"/>
  <c r="AA61" i="27"/>
  <c r="AB61" i="27"/>
  <c r="AC61" i="27"/>
  <c r="AD61" i="27"/>
  <c r="AE61" i="27"/>
  <c r="AF61" i="27"/>
  <c r="C62" i="27"/>
  <c r="AI38" i="27" s="1"/>
  <c r="D62" i="27"/>
  <c r="AJ38" i="27" s="1"/>
  <c r="E62" i="27"/>
  <c r="AK38" i="27" s="1"/>
  <c r="F62" i="27"/>
  <c r="AL38" i="27" s="1"/>
  <c r="G62" i="27"/>
  <c r="H62" i="27"/>
  <c r="AN38" i="27" s="1"/>
  <c r="I62" i="27"/>
  <c r="J62" i="27"/>
  <c r="AP38" i="27" s="1"/>
  <c r="K62" i="27"/>
  <c r="L62" i="27"/>
  <c r="AR38" i="27" s="1"/>
  <c r="M62" i="27"/>
  <c r="AS38" i="27" s="1"/>
  <c r="N62" i="27"/>
  <c r="O62" i="27"/>
  <c r="O63" i="27" s="1"/>
  <c r="P62" i="27"/>
  <c r="AV38" i="27" s="1"/>
  <c r="Q62" i="27"/>
  <c r="AW38" i="27" s="1"/>
  <c r="R62" i="27"/>
  <c r="S62" i="27"/>
  <c r="AY38" i="27" s="1"/>
  <c r="T62" i="27"/>
  <c r="U62" i="27"/>
  <c r="BA38" i="27" s="1"/>
  <c r="V62" i="27"/>
  <c r="V63" i="27" s="1"/>
  <c r="W62" i="27"/>
  <c r="BC38" i="27" s="1"/>
  <c r="X62" i="27"/>
  <c r="BD38" i="27" s="1"/>
  <c r="Y62" i="27"/>
  <c r="Z62" i="27"/>
  <c r="BF38" i="27" s="1"/>
  <c r="AA62" i="27"/>
  <c r="AA63" i="27" s="1"/>
  <c r="AB62" i="27"/>
  <c r="BH38" i="27" s="1"/>
  <c r="AC62" i="27"/>
  <c r="AC63" i="27" s="1"/>
  <c r="AD62" i="27"/>
  <c r="BJ38" i="27" s="1"/>
  <c r="AE62" i="27"/>
  <c r="BK38" i="27" s="1"/>
  <c r="AF62" i="27"/>
  <c r="BL38" i="27" s="1"/>
  <c r="T71" i="27"/>
  <c r="T79" i="27"/>
  <c r="T95" i="27" s="1"/>
  <c r="A3" i="26"/>
  <c r="A5" i="26"/>
  <c r="C13" i="26"/>
  <c r="J9" i="26" s="1"/>
  <c r="D13" i="26"/>
  <c r="S207" i="26" s="1"/>
  <c r="E13" i="26"/>
  <c r="AI251" i="26" s="1"/>
  <c r="F13" i="26"/>
  <c r="AR251" i="26" s="1"/>
  <c r="G13" i="26"/>
  <c r="G17" i="26" s="1"/>
  <c r="U81" i="26" s="1"/>
  <c r="H13" i="26"/>
  <c r="H17" i="26" s="1"/>
  <c r="V81" i="26" s="1"/>
  <c r="I13" i="26"/>
  <c r="I17" i="26" s="1"/>
  <c r="W81" i="26" s="1"/>
  <c r="J13" i="26"/>
  <c r="AI170" i="26" s="1"/>
  <c r="K13" i="26"/>
  <c r="Z207" i="26" s="1"/>
  <c r="L13" i="26"/>
  <c r="C14" i="26"/>
  <c r="R251" i="26" s="1"/>
  <c r="D14" i="26"/>
  <c r="AA164" i="26" s="1"/>
  <c r="E14" i="26"/>
  <c r="AJ164" i="26" s="1"/>
  <c r="F14" i="26"/>
  <c r="G14" i="26"/>
  <c r="H14" i="26"/>
  <c r="R170" i="26" s="1"/>
  <c r="I14" i="26"/>
  <c r="AA170" i="26" s="1"/>
  <c r="J14" i="26"/>
  <c r="AJ170" i="26" s="1"/>
  <c r="K14" i="26"/>
  <c r="AS170" i="26" s="1"/>
  <c r="L14" i="26"/>
  <c r="BB257" i="26" s="1"/>
  <c r="A15" i="26"/>
  <c r="A16" i="26" s="1"/>
  <c r="A17" i="26" s="1"/>
  <c r="C15" i="26"/>
  <c r="S251" i="26" s="1"/>
  <c r="D15" i="26"/>
  <c r="E15" i="26"/>
  <c r="AK164" i="26" s="1"/>
  <c r="F15" i="26"/>
  <c r="G15" i="26"/>
  <c r="BC251" i="26" s="1"/>
  <c r="H15" i="26"/>
  <c r="S170" i="26" s="1"/>
  <c r="I15" i="26"/>
  <c r="AB257" i="26" s="1"/>
  <c r="J15" i="26"/>
  <c r="AK257" i="26" s="1"/>
  <c r="K15" i="26"/>
  <c r="AT257" i="26" s="1"/>
  <c r="L15" i="26"/>
  <c r="C18" i="26"/>
  <c r="C21" i="26" s="1"/>
  <c r="N21" i="26" s="1"/>
  <c r="D18" i="26"/>
  <c r="E18" i="26"/>
  <c r="AL252" i="26" s="1"/>
  <c r="F18" i="26"/>
  <c r="U211" i="26" s="1"/>
  <c r="G18" i="26"/>
  <c r="BD252" i="26" s="1"/>
  <c r="H18" i="26"/>
  <c r="I18" i="26"/>
  <c r="AC171" i="26" s="1"/>
  <c r="J18" i="26"/>
  <c r="AL258" i="26" s="1"/>
  <c r="K18" i="26"/>
  <c r="AU171" i="26" s="1"/>
  <c r="L18" i="26"/>
  <c r="AA211" i="26" s="1"/>
  <c r="C19" i="26"/>
  <c r="U165" i="26" s="1"/>
  <c r="D19" i="26"/>
  <c r="AD252" i="26" s="1"/>
  <c r="E19" i="26"/>
  <c r="AM165" i="26" s="1"/>
  <c r="F19" i="26"/>
  <c r="AV252" i="26" s="1"/>
  <c r="G19" i="26"/>
  <c r="H19" i="26"/>
  <c r="U258" i="26" s="1"/>
  <c r="I19" i="26"/>
  <c r="J19" i="26"/>
  <c r="AM258" i="26" s="1"/>
  <c r="K19" i="26"/>
  <c r="AV258" i="26" s="1"/>
  <c r="L19" i="26"/>
  <c r="BE171" i="26" s="1"/>
  <c r="A20" i="26"/>
  <c r="A21" i="26" s="1"/>
  <c r="A22" i="26" s="1"/>
  <c r="C20" i="26"/>
  <c r="V252" i="26" s="1"/>
  <c r="D20" i="26"/>
  <c r="AE165" i="26" s="1"/>
  <c r="E20" i="26"/>
  <c r="AN252" i="26" s="1"/>
  <c r="F20" i="26"/>
  <c r="G20" i="26"/>
  <c r="BF252" i="26" s="1"/>
  <c r="H20" i="26"/>
  <c r="V171" i="26" s="1"/>
  <c r="I20" i="26"/>
  <c r="AE258" i="26" s="1"/>
  <c r="J20" i="26"/>
  <c r="AN171" i="26" s="1"/>
  <c r="K20" i="26"/>
  <c r="AW258" i="26" s="1"/>
  <c r="L20" i="26"/>
  <c r="BF258" i="26" s="1"/>
  <c r="C23" i="26"/>
  <c r="R217" i="26" s="1"/>
  <c r="D23" i="26"/>
  <c r="AF253" i="26" s="1"/>
  <c r="E23" i="26"/>
  <c r="F23" i="26"/>
  <c r="U215" i="26" s="1"/>
  <c r="G23" i="26"/>
  <c r="BG166" i="26" s="1"/>
  <c r="H23" i="26"/>
  <c r="H26" i="26" s="1"/>
  <c r="I23" i="26"/>
  <c r="X217" i="26" s="1"/>
  <c r="J23" i="26"/>
  <c r="Y217" i="26" s="1"/>
  <c r="K23" i="26"/>
  <c r="AX172" i="26" s="1"/>
  <c r="L23" i="26"/>
  <c r="AA217" i="26" s="1"/>
  <c r="C24" i="26"/>
  <c r="N24" i="26" s="1"/>
  <c r="D24" i="26"/>
  <c r="AG253" i="26" s="1"/>
  <c r="E24" i="26"/>
  <c r="F24" i="26"/>
  <c r="AY253" i="26" s="1"/>
  <c r="G24" i="26"/>
  <c r="BH253" i="26" s="1"/>
  <c r="H24" i="26"/>
  <c r="X172" i="26" s="1"/>
  <c r="I24" i="26"/>
  <c r="AG259" i="26" s="1"/>
  <c r="J24" i="26"/>
  <c r="AP259" i="26" s="1"/>
  <c r="K24" i="26"/>
  <c r="AY259" i="26" s="1"/>
  <c r="L24" i="26"/>
  <c r="BH172" i="26" s="1"/>
  <c r="A25" i="26"/>
  <c r="A26" i="26" s="1"/>
  <c r="A27" i="26" s="1"/>
  <c r="C25" i="26"/>
  <c r="N25" i="26" s="1"/>
  <c r="D25" i="26"/>
  <c r="AH253" i="26" s="1"/>
  <c r="E25" i="26"/>
  <c r="AQ253" i="26" s="1"/>
  <c r="F25" i="26"/>
  <c r="AZ253" i="26" s="1"/>
  <c r="G25" i="26"/>
  <c r="BI166" i="26" s="1"/>
  <c r="H25" i="26"/>
  <c r="Y259" i="26" s="1"/>
  <c r="I25" i="26"/>
  <c r="AH172" i="26" s="1"/>
  <c r="J25" i="26"/>
  <c r="AQ172" i="26" s="1"/>
  <c r="K25" i="26"/>
  <c r="AZ259" i="26" s="1"/>
  <c r="L25" i="26"/>
  <c r="BI172" i="26" s="1"/>
  <c r="Q38" i="26"/>
  <c r="T38" i="26" s="1"/>
  <c r="AD82" i="26"/>
  <c r="AN84" i="26" s="1"/>
  <c r="Q39" i="26"/>
  <c r="S294" i="26"/>
  <c r="T294" i="26"/>
  <c r="U294" i="26" s="1"/>
  <c r="V294" i="26" s="1"/>
  <c r="W294" i="26" s="1"/>
  <c r="X294" i="26" s="1"/>
  <c r="Y294" i="26" s="1"/>
  <c r="Z294" i="26" s="1"/>
  <c r="AA294" i="26" s="1"/>
  <c r="AB294" i="26" s="1"/>
  <c r="AC294" i="26" s="1"/>
  <c r="AD294" i="26" s="1"/>
  <c r="AE294" i="26" s="1"/>
  <c r="AF294" i="26" s="1"/>
  <c r="AG294" i="26" s="1"/>
  <c r="AH294" i="26" s="1"/>
  <c r="AI294" i="26" s="1"/>
  <c r="AJ294" i="26" s="1"/>
  <c r="AK294" i="26" s="1"/>
  <c r="AL294" i="26" s="1"/>
  <c r="A3" i="25"/>
  <c r="A5" i="25"/>
  <c r="F9" i="25"/>
  <c r="H9" i="25"/>
  <c r="E32" i="25"/>
  <c r="J9" i="25"/>
  <c r="E31" i="25" s="1"/>
  <c r="E33" i="25" s="1"/>
  <c r="N12" i="25"/>
  <c r="Q12" i="25"/>
  <c r="W12" i="25"/>
  <c r="X12" i="25" s="1"/>
  <c r="Y12" i="25" s="1"/>
  <c r="N13" i="25"/>
  <c r="Q13" i="25"/>
  <c r="R13" i="25" s="1"/>
  <c r="W13" i="25"/>
  <c r="X13" i="25" s="1"/>
  <c r="Y13" i="25" s="1"/>
  <c r="AB13" i="25"/>
  <c r="AC13" i="25"/>
  <c r="AD13" i="25"/>
  <c r="AE13" i="25"/>
  <c r="AF13" i="25"/>
  <c r="AG13" i="25"/>
  <c r="AH13" i="25"/>
  <c r="AI13" i="25"/>
  <c r="AJ13" i="25"/>
  <c r="AK13" i="25"/>
  <c r="A14" i="25"/>
  <c r="A15" i="25"/>
  <c r="A16" i="25" s="1"/>
  <c r="N14" i="25"/>
  <c r="Q14" i="25"/>
  <c r="R14" i="25" s="1"/>
  <c r="W14" i="25"/>
  <c r="X14" i="25"/>
  <c r="Y14" i="25"/>
  <c r="AB14" i="25"/>
  <c r="AC14" i="25"/>
  <c r="AD14" i="25"/>
  <c r="AE14" i="25"/>
  <c r="AF14" i="25"/>
  <c r="AG14" i="25"/>
  <c r="AH14" i="25"/>
  <c r="AI14" i="25"/>
  <c r="AJ14" i="25"/>
  <c r="AK14" i="25"/>
  <c r="C15" i="25"/>
  <c r="N15" i="25"/>
  <c r="D15" i="25"/>
  <c r="D28" i="25" s="1"/>
  <c r="E15" i="25"/>
  <c r="E28" i="25"/>
  <c r="F15" i="25"/>
  <c r="F28" i="25" s="1"/>
  <c r="G15" i="25"/>
  <c r="G28" i="25" s="1"/>
  <c r="H15" i="25"/>
  <c r="H28" i="25"/>
  <c r="I15" i="25"/>
  <c r="I28" i="25" s="1"/>
  <c r="J15" i="25"/>
  <c r="J28" i="25"/>
  <c r="K15" i="25"/>
  <c r="K28" i="25" s="1"/>
  <c r="L15" i="25"/>
  <c r="L28" i="25"/>
  <c r="W15" i="25"/>
  <c r="X15" i="25" s="1"/>
  <c r="Y15" i="25" s="1"/>
  <c r="AB15" i="25"/>
  <c r="AC15" i="25"/>
  <c r="AD15" i="25"/>
  <c r="AE15" i="25"/>
  <c r="AF15" i="25"/>
  <c r="AG15" i="25"/>
  <c r="AH15" i="25"/>
  <c r="AI15" i="25"/>
  <c r="AJ15" i="25"/>
  <c r="AK15" i="25"/>
  <c r="C16" i="25"/>
  <c r="N16" i="25"/>
  <c r="D16" i="25"/>
  <c r="E16" i="25"/>
  <c r="F16" i="25"/>
  <c r="G16" i="25"/>
  <c r="H16" i="25"/>
  <c r="I16" i="25"/>
  <c r="J16" i="25"/>
  <c r="K16" i="25"/>
  <c r="L16" i="25"/>
  <c r="W16" i="25"/>
  <c r="X16" i="25" s="1"/>
  <c r="Y16" i="25" s="1"/>
  <c r="AB16" i="25"/>
  <c r="AC16" i="25"/>
  <c r="AD16" i="25"/>
  <c r="AE16" i="25"/>
  <c r="AF16" i="25"/>
  <c r="AG16" i="25"/>
  <c r="AH16" i="25"/>
  <c r="AI16" i="25"/>
  <c r="AJ16" i="25"/>
  <c r="AK16" i="25"/>
  <c r="N17" i="25"/>
  <c r="W17" i="25"/>
  <c r="X17" i="25"/>
  <c r="Y17" i="25" s="1"/>
  <c r="AB17" i="25"/>
  <c r="AC17" i="25"/>
  <c r="AD17" i="25"/>
  <c r="AE17" i="25"/>
  <c r="AF17" i="25"/>
  <c r="AG17" i="25"/>
  <c r="AH17" i="25"/>
  <c r="AI17" i="25"/>
  <c r="AJ17" i="25"/>
  <c r="AK17" i="25"/>
  <c r="N18" i="25"/>
  <c r="W18" i="25"/>
  <c r="X18" i="25" s="1"/>
  <c r="AB18" i="25"/>
  <c r="AC18" i="25"/>
  <c r="AD18" i="25"/>
  <c r="AE18" i="25"/>
  <c r="AF18" i="25"/>
  <c r="AG18" i="25"/>
  <c r="AH18" i="25"/>
  <c r="AI18" i="25"/>
  <c r="AJ18" i="25"/>
  <c r="AK18" i="25"/>
  <c r="A19" i="25"/>
  <c r="A20" i="25" s="1"/>
  <c r="A21" i="25" s="1"/>
  <c r="N19" i="25"/>
  <c r="Q19" i="25"/>
  <c r="R19" i="25" s="1"/>
  <c r="U19" i="25" s="1"/>
  <c r="W19" i="25"/>
  <c r="X19" i="25" s="1"/>
  <c r="AB19" i="25"/>
  <c r="AC19" i="25"/>
  <c r="AD19" i="25"/>
  <c r="AE19" i="25"/>
  <c r="AF19" i="25"/>
  <c r="AG19" i="25"/>
  <c r="AH19" i="25"/>
  <c r="AI19" i="25"/>
  <c r="AJ19" i="25"/>
  <c r="AK19" i="25"/>
  <c r="C20" i="25"/>
  <c r="N20" i="25" s="1"/>
  <c r="D20" i="25"/>
  <c r="E20" i="25"/>
  <c r="F20" i="25"/>
  <c r="G20" i="25"/>
  <c r="H20" i="25"/>
  <c r="I20" i="25"/>
  <c r="J20" i="25"/>
  <c r="K20" i="25"/>
  <c r="L20" i="25"/>
  <c r="Q20" i="25"/>
  <c r="R20" i="25" s="1"/>
  <c r="W20" i="25"/>
  <c r="X20" i="25" s="1"/>
  <c r="Y20" i="25" s="1"/>
  <c r="AB20" i="25"/>
  <c r="AC20" i="25"/>
  <c r="AD20" i="25"/>
  <c r="AE20" i="25"/>
  <c r="AF20" i="25"/>
  <c r="AG20" i="25"/>
  <c r="AH20" i="25"/>
  <c r="AI20" i="25"/>
  <c r="AJ20" i="25"/>
  <c r="AK20" i="25"/>
  <c r="C21" i="25"/>
  <c r="N21" i="25" s="1"/>
  <c r="D21" i="25"/>
  <c r="E21" i="25"/>
  <c r="F21" i="25"/>
  <c r="G21" i="25"/>
  <c r="H21" i="25"/>
  <c r="I21" i="25"/>
  <c r="J21" i="25"/>
  <c r="K21" i="25"/>
  <c r="L21" i="25"/>
  <c r="Q21" i="25"/>
  <c r="R21" i="25" s="1"/>
  <c r="U21" i="25" s="1"/>
  <c r="W21" i="25"/>
  <c r="X21" i="25" s="1"/>
  <c r="Y21" i="25" s="1"/>
  <c r="AB21" i="25"/>
  <c r="AC21" i="25"/>
  <c r="AD21" i="25"/>
  <c r="AE21" i="25"/>
  <c r="AF21" i="25"/>
  <c r="AG21" i="25"/>
  <c r="AH21" i="25"/>
  <c r="AI21" i="25"/>
  <c r="AJ21" i="25"/>
  <c r="AK21" i="25"/>
  <c r="N22" i="25"/>
  <c r="Q22" i="25"/>
  <c r="R22" i="25"/>
  <c r="W22" i="25"/>
  <c r="X22" i="25" s="1"/>
  <c r="Y22" i="25" s="1"/>
  <c r="N23" i="25"/>
  <c r="Q23" i="25"/>
  <c r="R23" i="25"/>
  <c r="W23" i="25"/>
  <c r="X23" i="25" s="1"/>
  <c r="Y23" i="25" s="1"/>
  <c r="A24" i="25"/>
  <c r="A25" i="25" s="1"/>
  <c r="A26" i="25" s="1"/>
  <c r="N24" i="25"/>
  <c r="Q24" i="25"/>
  <c r="R24" i="25" s="1"/>
  <c r="U24" i="25" s="1"/>
  <c r="W24" i="25"/>
  <c r="X24" i="25"/>
  <c r="Y24" i="25" s="1"/>
  <c r="C25" i="25"/>
  <c r="N25" i="25" s="1"/>
  <c r="D25" i="25"/>
  <c r="E25" i="25"/>
  <c r="F25" i="25"/>
  <c r="G25" i="25"/>
  <c r="H25" i="25"/>
  <c r="I25" i="25"/>
  <c r="J25" i="25"/>
  <c r="K25" i="25"/>
  <c r="L25" i="25"/>
  <c r="Q25" i="25"/>
  <c r="R25" i="25" s="1"/>
  <c r="W25" i="25"/>
  <c r="X25" i="25"/>
  <c r="Y25" i="25" s="1"/>
  <c r="C26" i="25"/>
  <c r="N26" i="25" s="1"/>
  <c r="D26" i="25"/>
  <c r="E26" i="25"/>
  <c r="F26" i="25"/>
  <c r="G26" i="25"/>
  <c r="H26" i="25"/>
  <c r="I26" i="25"/>
  <c r="J26" i="25"/>
  <c r="K26" i="25"/>
  <c r="L26" i="25"/>
  <c r="Q26" i="25"/>
  <c r="R26" i="25" s="1"/>
  <c r="W26" i="25"/>
  <c r="X26" i="25" s="1"/>
  <c r="N27" i="25"/>
  <c r="Q27" i="25"/>
  <c r="R27" i="25" s="1"/>
  <c r="W27" i="25"/>
  <c r="X27" i="25"/>
  <c r="Y27" i="25" s="1"/>
  <c r="N28" i="25"/>
  <c r="Q28" i="25"/>
  <c r="R28" i="25"/>
  <c r="W28" i="25"/>
  <c r="X28" i="25" s="1"/>
  <c r="Y28" i="25" s="1"/>
  <c r="W29" i="25"/>
  <c r="X29" i="25" s="1"/>
  <c r="Y29" i="25"/>
  <c r="W30" i="25"/>
  <c r="X30" i="25" s="1"/>
  <c r="Y30" i="25" s="1"/>
  <c r="W31" i="25"/>
  <c r="X31" i="25"/>
  <c r="Y31" i="25"/>
  <c r="W32" i="25"/>
  <c r="X32" i="25" s="1"/>
  <c r="Y32" i="25" s="1"/>
  <c r="G31" i="25"/>
  <c r="I31" i="25" s="1"/>
  <c r="W33" i="25"/>
  <c r="X33" i="25" s="1"/>
  <c r="Y33" i="25" s="1"/>
  <c r="G32" i="25"/>
  <c r="I32" i="25" s="1"/>
  <c r="W34" i="25"/>
  <c r="X34" i="25"/>
  <c r="Y34" i="25" s="1"/>
  <c r="G33" i="25"/>
  <c r="I33" i="25" s="1"/>
  <c r="F41" i="25" s="1"/>
  <c r="H41" i="25" s="1"/>
  <c r="K41" i="25" s="1"/>
  <c r="W35" i="25"/>
  <c r="X35" i="25" s="1"/>
  <c r="Y35" i="25" s="1"/>
  <c r="W36" i="25"/>
  <c r="X36" i="25"/>
  <c r="Y36" i="25" s="1"/>
  <c r="W37" i="25"/>
  <c r="X37" i="25"/>
  <c r="Y37" i="25"/>
  <c r="W38" i="25"/>
  <c r="X38" i="25" s="1"/>
  <c r="Y38" i="25" s="1"/>
  <c r="W39" i="25"/>
  <c r="X39" i="25"/>
  <c r="Y39" i="25" s="1"/>
  <c r="W40" i="25"/>
  <c r="X40" i="25" s="1"/>
  <c r="Y40" i="25" s="1"/>
  <c r="W41" i="25"/>
  <c r="X41" i="25" s="1"/>
  <c r="Y41" i="25" s="1"/>
  <c r="D45" i="25"/>
  <c r="A5" i="24"/>
  <c r="O5" i="24"/>
  <c r="R5" i="24"/>
  <c r="V5" i="24"/>
  <c r="A7" i="24"/>
  <c r="O7" i="24"/>
  <c r="R7" i="24"/>
  <c r="V7" i="24"/>
  <c r="O9" i="24"/>
  <c r="R9" i="24"/>
  <c r="V9" i="24"/>
  <c r="F11" i="24"/>
  <c r="R11" i="24" s="1"/>
  <c r="H11" i="24"/>
  <c r="T11" i="24" s="1"/>
  <c r="J11" i="24"/>
  <c r="V11" i="24" s="1"/>
  <c r="O11" i="24"/>
  <c r="X11" i="24"/>
  <c r="E12" i="24"/>
  <c r="F12" i="24"/>
  <c r="N15" i="24"/>
  <c r="N16" i="24"/>
  <c r="Q16" i="24"/>
  <c r="X16" i="24"/>
  <c r="A17" i="24"/>
  <c r="A18" i="24" s="1"/>
  <c r="A19" i="24" s="1"/>
  <c r="N17" i="24"/>
  <c r="Q17" i="24"/>
  <c r="X17" i="24"/>
  <c r="C18" i="24"/>
  <c r="D18" i="24"/>
  <c r="D31" i="24"/>
  <c r="E18" i="24"/>
  <c r="E31" i="24" s="1"/>
  <c r="F18" i="24"/>
  <c r="F31" i="24"/>
  <c r="G18" i="24"/>
  <c r="G31" i="24" s="1"/>
  <c r="H18" i="24"/>
  <c r="H31" i="24" s="1"/>
  <c r="I18" i="24"/>
  <c r="I31" i="24" s="1"/>
  <c r="J18" i="24"/>
  <c r="J31" i="24" s="1"/>
  <c r="K18" i="24"/>
  <c r="K31" i="24" s="1"/>
  <c r="L18" i="24"/>
  <c r="L31" i="24"/>
  <c r="C19" i="24"/>
  <c r="N19" i="24" s="1"/>
  <c r="D19" i="24"/>
  <c r="E19" i="24"/>
  <c r="F19" i="24"/>
  <c r="G19" i="24"/>
  <c r="H19" i="24"/>
  <c r="I19" i="24"/>
  <c r="J19" i="24"/>
  <c r="K19" i="24"/>
  <c r="L19" i="24"/>
  <c r="N20" i="24"/>
  <c r="Q20" i="24"/>
  <c r="X20" i="24"/>
  <c r="N21" i="24"/>
  <c r="Q21" i="24"/>
  <c r="X21" i="24"/>
  <c r="A22" i="24"/>
  <c r="A23" i="24" s="1"/>
  <c r="A24" i="24" s="1"/>
  <c r="N22" i="24"/>
  <c r="C23" i="24"/>
  <c r="N23" i="24"/>
  <c r="D23" i="24"/>
  <c r="E23" i="24"/>
  <c r="F23" i="24"/>
  <c r="G23" i="24"/>
  <c r="H23" i="24"/>
  <c r="I23" i="24"/>
  <c r="J23" i="24"/>
  <c r="K23" i="24"/>
  <c r="L23" i="24"/>
  <c r="C24" i="24"/>
  <c r="N24" i="24" s="1"/>
  <c r="D24" i="24"/>
  <c r="E24" i="24"/>
  <c r="F24" i="24"/>
  <c r="G24" i="24"/>
  <c r="H24" i="24"/>
  <c r="I24" i="24"/>
  <c r="J24" i="24"/>
  <c r="K24" i="24"/>
  <c r="L24" i="24"/>
  <c r="N25" i="24"/>
  <c r="X25" i="24"/>
  <c r="N26" i="24"/>
  <c r="Q26" i="24"/>
  <c r="X26" i="24"/>
  <c r="A27" i="24"/>
  <c r="A28" i="24" s="1"/>
  <c r="A29" i="24" s="1"/>
  <c r="A32" i="24" s="1"/>
  <c r="A33" i="24" s="1"/>
  <c r="A34" i="24" s="1"/>
  <c r="N27" i="24"/>
  <c r="Q27" i="24"/>
  <c r="V27" i="24"/>
  <c r="C28" i="24"/>
  <c r="N28" i="24" s="1"/>
  <c r="D28" i="24"/>
  <c r="E28" i="24"/>
  <c r="F28" i="24"/>
  <c r="G28" i="24"/>
  <c r="H28" i="24"/>
  <c r="I28" i="24"/>
  <c r="J28" i="24"/>
  <c r="K28" i="24"/>
  <c r="L28" i="24"/>
  <c r="C29" i="24"/>
  <c r="N29" i="24" s="1"/>
  <c r="D29" i="24"/>
  <c r="E29" i="24"/>
  <c r="F29" i="24"/>
  <c r="G29" i="24"/>
  <c r="H29" i="24"/>
  <c r="I29" i="24"/>
  <c r="J29" i="24"/>
  <c r="K29" i="24"/>
  <c r="L29" i="24"/>
  <c r="N30" i="24"/>
  <c r="Q30" i="24"/>
  <c r="X30" i="24"/>
  <c r="N31" i="24"/>
  <c r="Q31" i="24"/>
  <c r="X31" i="24"/>
  <c r="N32" i="24"/>
  <c r="N33" i="24"/>
  <c r="E34" i="24"/>
  <c r="G34" i="24"/>
  <c r="H34" i="24"/>
  <c r="I34" i="24"/>
  <c r="J34" i="24"/>
  <c r="N34" i="24"/>
  <c r="Q34" i="24"/>
  <c r="X34" i="24"/>
  <c r="Q35" i="24"/>
  <c r="X35" i="24"/>
  <c r="V36" i="24" s="1"/>
  <c r="A5" i="23"/>
  <c r="O5" i="23"/>
  <c r="R5" i="23"/>
  <c r="V5" i="23"/>
  <c r="A7" i="23"/>
  <c r="O7" i="23"/>
  <c r="R7" i="23"/>
  <c r="V7" i="23"/>
  <c r="O9" i="23"/>
  <c r="R9" i="23"/>
  <c r="V9" i="23"/>
  <c r="F11" i="23"/>
  <c r="R11" i="23" s="1"/>
  <c r="H11" i="23"/>
  <c r="T11" i="23" s="1"/>
  <c r="J11" i="23"/>
  <c r="V11" i="23" s="1"/>
  <c r="O11" i="23"/>
  <c r="X11" i="23"/>
  <c r="E12" i="23"/>
  <c r="F12" i="23"/>
  <c r="N15" i="23"/>
  <c r="N16" i="23"/>
  <c r="Q16" i="23"/>
  <c r="X16" i="23"/>
  <c r="A17" i="23"/>
  <c r="A18" i="23" s="1"/>
  <c r="A19" i="23" s="1"/>
  <c r="N17" i="23"/>
  <c r="Q17" i="23"/>
  <c r="X17" i="23"/>
  <c r="C18" i="23"/>
  <c r="D18" i="23"/>
  <c r="D31" i="23" s="1"/>
  <c r="E18" i="23"/>
  <c r="E31" i="23" s="1"/>
  <c r="F18" i="23"/>
  <c r="F31" i="23" s="1"/>
  <c r="G18" i="23"/>
  <c r="G31" i="23" s="1"/>
  <c r="H18" i="23"/>
  <c r="H31" i="23" s="1"/>
  <c r="I18" i="23"/>
  <c r="I31" i="23" s="1"/>
  <c r="J18" i="23"/>
  <c r="J31" i="23" s="1"/>
  <c r="K18" i="23"/>
  <c r="K31" i="23" s="1"/>
  <c r="L18" i="23"/>
  <c r="L31" i="23" s="1"/>
  <c r="C19" i="23"/>
  <c r="N19" i="23" s="1"/>
  <c r="D19" i="23"/>
  <c r="E19" i="23"/>
  <c r="F19" i="23"/>
  <c r="G19" i="23"/>
  <c r="H19" i="23"/>
  <c r="I19" i="23"/>
  <c r="J19" i="23"/>
  <c r="K19" i="23"/>
  <c r="L19" i="23"/>
  <c r="N20" i="23"/>
  <c r="Q20" i="23"/>
  <c r="X20" i="23"/>
  <c r="N21" i="23"/>
  <c r="Q21" i="23"/>
  <c r="X21" i="23"/>
  <c r="A22" i="23"/>
  <c r="A23" i="23" s="1"/>
  <c r="A24" i="23" s="1"/>
  <c r="N22" i="23"/>
  <c r="C23" i="23"/>
  <c r="N23" i="23" s="1"/>
  <c r="D23" i="23"/>
  <c r="E23" i="23"/>
  <c r="F23" i="23"/>
  <c r="G23" i="23"/>
  <c r="H23" i="23"/>
  <c r="I23" i="23"/>
  <c r="J23" i="23"/>
  <c r="K23" i="23"/>
  <c r="L23" i="23"/>
  <c r="C24" i="23"/>
  <c r="N24" i="23" s="1"/>
  <c r="D24" i="23"/>
  <c r="E24" i="23"/>
  <c r="F24" i="23"/>
  <c r="G24" i="23"/>
  <c r="H24" i="23"/>
  <c r="I24" i="23"/>
  <c r="J24" i="23"/>
  <c r="K24" i="23"/>
  <c r="L24" i="23"/>
  <c r="N25" i="23"/>
  <c r="X25" i="23"/>
  <c r="N26" i="23"/>
  <c r="Q26" i="23"/>
  <c r="X26" i="23"/>
  <c r="A27" i="23"/>
  <c r="A28" i="23" s="1"/>
  <c r="A29" i="23" s="1"/>
  <c r="A32" i="23" s="1"/>
  <c r="A33" i="23" s="1"/>
  <c r="A34" i="23" s="1"/>
  <c r="N27" i="23"/>
  <c r="Q27" i="23"/>
  <c r="V27" i="23"/>
  <c r="C28" i="23"/>
  <c r="N28" i="23" s="1"/>
  <c r="D28" i="23"/>
  <c r="E28" i="23"/>
  <c r="F28" i="23"/>
  <c r="G28" i="23"/>
  <c r="H28" i="23"/>
  <c r="I28" i="23"/>
  <c r="J28" i="23"/>
  <c r="K28" i="23"/>
  <c r="L28" i="23"/>
  <c r="C29" i="23"/>
  <c r="N29" i="23" s="1"/>
  <c r="D29" i="23"/>
  <c r="E29" i="23"/>
  <c r="F29" i="23"/>
  <c r="G29" i="23"/>
  <c r="H29" i="23"/>
  <c r="I29" i="23"/>
  <c r="J29" i="23"/>
  <c r="K29" i="23"/>
  <c r="L29" i="23"/>
  <c r="N30" i="23"/>
  <c r="Q30" i="23"/>
  <c r="X30" i="23"/>
  <c r="N31" i="23"/>
  <c r="Q31" i="23"/>
  <c r="X31" i="23"/>
  <c r="N32" i="23"/>
  <c r="N33" i="23"/>
  <c r="E34" i="23"/>
  <c r="G34" i="23"/>
  <c r="H34" i="23"/>
  <c r="I34" i="23"/>
  <c r="J34" i="23"/>
  <c r="N34" i="23"/>
  <c r="Q34" i="23"/>
  <c r="X34" i="23"/>
  <c r="Q35" i="23"/>
  <c r="X35" i="23"/>
  <c r="V36" i="23" s="1"/>
  <c r="A3" i="22"/>
  <c r="A5" i="22"/>
  <c r="K11" i="22"/>
  <c r="M11" i="22"/>
  <c r="O11" i="22"/>
  <c r="P11" i="22"/>
  <c r="Q11" i="22"/>
  <c r="G70" i="22" s="1"/>
  <c r="S11" i="22"/>
  <c r="T11" i="22"/>
  <c r="U11" i="22"/>
  <c r="W11" i="22"/>
  <c r="X11" i="22"/>
  <c r="Y11" i="22"/>
  <c r="A12" i="22"/>
  <c r="K12" i="22"/>
  <c r="M12" i="22"/>
  <c r="O12" i="22"/>
  <c r="P12" i="22"/>
  <c r="Q12" i="22"/>
  <c r="S12" i="22"/>
  <c r="T12" i="22"/>
  <c r="U12" i="22"/>
  <c r="W12" i="22"/>
  <c r="X12" i="22"/>
  <c r="Y12" i="22"/>
  <c r="A13" i="22"/>
  <c r="A14" i="22"/>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K13" i="22"/>
  <c r="M13" i="22"/>
  <c r="O13" i="22"/>
  <c r="P13" i="22"/>
  <c r="Q13" i="22"/>
  <c r="S13" i="22"/>
  <c r="T13" i="22"/>
  <c r="U13" i="22"/>
  <c r="W13" i="22"/>
  <c r="X13" i="22"/>
  <c r="Y13" i="22"/>
  <c r="K14" i="22"/>
  <c r="M14" i="22"/>
  <c r="O14" i="22"/>
  <c r="P14" i="22"/>
  <c r="Q14" i="22"/>
  <c r="S14" i="22"/>
  <c r="T14" i="22"/>
  <c r="U14" i="22"/>
  <c r="W14" i="22"/>
  <c r="X14" i="22"/>
  <c r="Y14" i="22"/>
  <c r="K15" i="22"/>
  <c r="M15" i="22"/>
  <c r="O15" i="22"/>
  <c r="P15" i="22"/>
  <c r="Q15" i="22"/>
  <c r="S15" i="22"/>
  <c r="T15" i="22"/>
  <c r="U15" i="22"/>
  <c r="W15" i="22"/>
  <c r="X15" i="22"/>
  <c r="Y15" i="22"/>
  <c r="K16" i="22"/>
  <c r="M16" i="22"/>
  <c r="O16" i="22"/>
  <c r="P16" i="22"/>
  <c r="Q16" i="22"/>
  <c r="S16" i="22"/>
  <c r="T16" i="22"/>
  <c r="U16" i="22"/>
  <c r="W16" i="22"/>
  <c r="X16" i="22"/>
  <c r="Y16" i="22"/>
  <c r="K17" i="22"/>
  <c r="M17" i="22"/>
  <c r="O17" i="22"/>
  <c r="P17" i="22"/>
  <c r="Q17" i="22"/>
  <c r="S17" i="22"/>
  <c r="T17" i="22"/>
  <c r="U17" i="22"/>
  <c r="W17" i="22"/>
  <c r="X17" i="22"/>
  <c r="Y17" i="22"/>
  <c r="K18" i="22"/>
  <c r="M18" i="22"/>
  <c r="O18" i="22"/>
  <c r="P18" i="22"/>
  <c r="Q18" i="22"/>
  <c r="S18" i="22"/>
  <c r="T18" i="22"/>
  <c r="U18" i="22"/>
  <c r="W18" i="22"/>
  <c r="X18" i="22"/>
  <c r="Y18" i="22"/>
  <c r="K19" i="22"/>
  <c r="M19" i="22"/>
  <c r="O19" i="22"/>
  <c r="P19" i="22"/>
  <c r="Q19" i="22"/>
  <c r="S19" i="22"/>
  <c r="T19" i="22"/>
  <c r="U19" i="22"/>
  <c r="W19" i="22"/>
  <c r="X19" i="22"/>
  <c r="Y19" i="22"/>
  <c r="K20" i="22"/>
  <c r="M20" i="22"/>
  <c r="O20" i="22"/>
  <c r="P20" i="22"/>
  <c r="Q20" i="22"/>
  <c r="S20" i="22"/>
  <c r="T20" i="22"/>
  <c r="U20" i="22"/>
  <c r="W20" i="22"/>
  <c r="X20" i="22"/>
  <c r="Y20" i="22"/>
  <c r="K21" i="22"/>
  <c r="M21" i="22"/>
  <c r="O21" i="22"/>
  <c r="P21" i="22"/>
  <c r="Q21" i="22"/>
  <c r="S21" i="22"/>
  <c r="T21" i="22"/>
  <c r="U21" i="22"/>
  <c r="W21" i="22"/>
  <c r="X21" i="22"/>
  <c r="Y21" i="22"/>
  <c r="K22" i="22"/>
  <c r="M22" i="22"/>
  <c r="O22" i="22"/>
  <c r="P22" i="22"/>
  <c r="Q22" i="22"/>
  <c r="S22" i="22"/>
  <c r="T22" i="22"/>
  <c r="U22" i="22"/>
  <c r="W22" i="22"/>
  <c r="X22" i="22"/>
  <c r="Y22" i="22"/>
  <c r="K23" i="22"/>
  <c r="M23" i="22"/>
  <c r="O23" i="22"/>
  <c r="P23" i="22"/>
  <c r="Q23" i="22"/>
  <c r="S23" i="22"/>
  <c r="T23" i="22"/>
  <c r="U23" i="22"/>
  <c r="W23" i="22"/>
  <c r="X23" i="22"/>
  <c r="Y23" i="22"/>
  <c r="K24" i="22"/>
  <c r="M24" i="22"/>
  <c r="O24" i="22"/>
  <c r="P24" i="22"/>
  <c r="Q24" i="22"/>
  <c r="S24" i="22"/>
  <c r="T24" i="22"/>
  <c r="U24" i="22"/>
  <c r="W24" i="22"/>
  <c r="X24" i="22"/>
  <c r="Y24" i="22"/>
  <c r="K25" i="22"/>
  <c r="M25" i="22"/>
  <c r="O25" i="22"/>
  <c r="P25" i="22"/>
  <c r="Q25" i="22"/>
  <c r="S25" i="22"/>
  <c r="T25" i="22"/>
  <c r="U25" i="22"/>
  <c r="W25" i="22"/>
  <c r="X25" i="22"/>
  <c r="Y25" i="22"/>
  <c r="K26" i="22"/>
  <c r="M26" i="22"/>
  <c r="O26" i="22"/>
  <c r="P26" i="22"/>
  <c r="Q26" i="22"/>
  <c r="S26" i="22"/>
  <c r="T26" i="22"/>
  <c r="U26" i="22"/>
  <c r="W26" i="22"/>
  <c r="X26" i="22"/>
  <c r="Y26" i="22"/>
  <c r="K27" i="22"/>
  <c r="M27" i="22"/>
  <c r="O27" i="22"/>
  <c r="P27" i="22"/>
  <c r="Q27" i="22"/>
  <c r="S27" i="22"/>
  <c r="T27" i="22"/>
  <c r="U27" i="22"/>
  <c r="W27" i="22"/>
  <c r="X27" i="22"/>
  <c r="Y27" i="22"/>
  <c r="K28" i="22"/>
  <c r="M28" i="22"/>
  <c r="O28" i="22"/>
  <c r="P28" i="22"/>
  <c r="Q28" i="22"/>
  <c r="S28" i="22"/>
  <c r="T28" i="22"/>
  <c r="U28" i="22"/>
  <c r="W28" i="22"/>
  <c r="X28" i="22"/>
  <c r="Y28" i="22"/>
  <c r="K29" i="22"/>
  <c r="M29" i="22"/>
  <c r="O29" i="22"/>
  <c r="P29" i="22"/>
  <c r="Q29" i="22"/>
  <c r="S29" i="22"/>
  <c r="T29" i="22"/>
  <c r="U29" i="22"/>
  <c r="W29" i="22"/>
  <c r="X29" i="22"/>
  <c r="Y29" i="22"/>
  <c r="K30" i="22"/>
  <c r="M30" i="22"/>
  <c r="O30" i="22"/>
  <c r="P30" i="22"/>
  <c r="Q30" i="22"/>
  <c r="S30" i="22"/>
  <c r="T30" i="22"/>
  <c r="U30" i="22"/>
  <c r="W30" i="22"/>
  <c r="X30" i="22"/>
  <c r="Y30" i="22"/>
  <c r="K31" i="22"/>
  <c r="M31" i="22"/>
  <c r="O31" i="22"/>
  <c r="P31" i="22"/>
  <c r="Q31" i="22"/>
  <c r="S31" i="22"/>
  <c r="T31" i="22"/>
  <c r="U31" i="22"/>
  <c r="W31" i="22"/>
  <c r="X31" i="22"/>
  <c r="Y31" i="22"/>
  <c r="K32" i="22"/>
  <c r="M32" i="22"/>
  <c r="O32" i="22"/>
  <c r="P32" i="22"/>
  <c r="Q32" i="22"/>
  <c r="S32" i="22"/>
  <c r="T32" i="22"/>
  <c r="U32" i="22"/>
  <c r="W32" i="22"/>
  <c r="X32" i="22"/>
  <c r="Y32" i="22"/>
  <c r="K33" i="22"/>
  <c r="M33" i="22"/>
  <c r="O33" i="22"/>
  <c r="P33" i="22"/>
  <c r="Q33" i="22"/>
  <c r="S33" i="22"/>
  <c r="T33" i="22"/>
  <c r="U33" i="22"/>
  <c r="W33" i="22"/>
  <c r="X33" i="22"/>
  <c r="Y33" i="22"/>
  <c r="K34" i="22"/>
  <c r="M34" i="22"/>
  <c r="O34" i="22"/>
  <c r="P34" i="22"/>
  <c r="Q34" i="22"/>
  <c r="S34" i="22"/>
  <c r="T34" i="22"/>
  <c r="U34" i="22"/>
  <c r="W34" i="22"/>
  <c r="X34" i="22"/>
  <c r="Y34" i="22"/>
  <c r="K35" i="22"/>
  <c r="M35" i="22"/>
  <c r="O35" i="22"/>
  <c r="P35" i="22"/>
  <c r="Q35" i="22"/>
  <c r="S35" i="22"/>
  <c r="T35" i="22"/>
  <c r="U35" i="22"/>
  <c r="W35" i="22"/>
  <c r="X35" i="22"/>
  <c r="Y35" i="22"/>
  <c r="K36" i="22"/>
  <c r="M36" i="22"/>
  <c r="O36" i="22"/>
  <c r="P36" i="22"/>
  <c r="Q36" i="22"/>
  <c r="S36" i="22"/>
  <c r="T36" i="22"/>
  <c r="U36" i="22"/>
  <c r="W36" i="22"/>
  <c r="X36" i="22"/>
  <c r="Y36" i="22"/>
  <c r="K37" i="22"/>
  <c r="M37" i="22"/>
  <c r="O37" i="22"/>
  <c r="P37" i="22"/>
  <c r="Q37" i="22"/>
  <c r="S37" i="22"/>
  <c r="T37" i="22"/>
  <c r="U37" i="22"/>
  <c r="W37" i="22"/>
  <c r="X37" i="22"/>
  <c r="Y37" i="22"/>
  <c r="K38" i="22"/>
  <c r="M38" i="22"/>
  <c r="O38" i="22"/>
  <c r="P38" i="22"/>
  <c r="Q38" i="22"/>
  <c r="S38" i="22"/>
  <c r="T38" i="22"/>
  <c r="U38" i="22"/>
  <c r="W38" i="22"/>
  <c r="X38" i="22"/>
  <c r="Y38" i="22"/>
  <c r="K39" i="22"/>
  <c r="M39" i="22"/>
  <c r="O39" i="22"/>
  <c r="P39" i="22"/>
  <c r="Q39" i="22"/>
  <c r="S39" i="22"/>
  <c r="T39" i="22"/>
  <c r="U39" i="22"/>
  <c r="W39" i="22"/>
  <c r="X39" i="22"/>
  <c r="Y39" i="22"/>
  <c r="K40" i="22"/>
  <c r="M40" i="22"/>
  <c r="O40" i="22"/>
  <c r="P40" i="22"/>
  <c r="Q40" i="22"/>
  <c r="S40" i="22"/>
  <c r="T40" i="22"/>
  <c r="U40" i="22"/>
  <c r="W40" i="22"/>
  <c r="X40" i="22"/>
  <c r="Y40" i="22"/>
  <c r="K41" i="22"/>
  <c r="M41" i="22"/>
  <c r="O41" i="22"/>
  <c r="P41" i="22"/>
  <c r="Q41" i="22"/>
  <c r="S41" i="22"/>
  <c r="T41" i="22"/>
  <c r="U41" i="22"/>
  <c r="W41" i="22"/>
  <c r="X41" i="22"/>
  <c r="Y41" i="22"/>
  <c r="K42" i="22"/>
  <c r="M42" i="22"/>
  <c r="O42" i="22"/>
  <c r="P42" i="22"/>
  <c r="Q42" i="22"/>
  <c r="S42" i="22"/>
  <c r="T42" i="22"/>
  <c r="U42" i="22"/>
  <c r="W42" i="22"/>
  <c r="X42" i="22"/>
  <c r="Y42" i="22"/>
  <c r="K43" i="22"/>
  <c r="M43" i="22"/>
  <c r="O43" i="22"/>
  <c r="P43" i="22"/>
  <c r="Q43" i="22"/>
  <c r="S43" i="22"/>
  <c r="T43" i="22"/>
  <c r="U43" i="22"/>
  <c r="W43" i="22"/>
  <c r="X43" i="22"/>
  <c r="Y43" i="22"/>
  <c r="K44" i="22"/>
  <c r="M44" i="22"/>
  <c r="O44" i="22"/>
  <c r="P44" i="22"/>
  <c r="Q44" i="22"/>
  <c r="S44" i="22"/>
  <c r="T44" i="22"/>
  <c r="U44" i="22"/>
  <c r="W44" i="22"/>
  <c r="X44" i="22"/>
  <c r="Y44" i="22"/>
  <c r="K45" i="22"/>
  <c r="M45" i="22"/>
  <c r="O45" i="22"/>
  <c r="P45" i="22"/>
  <c r="Q45" i="22"/>
  <c r="S45" i="22"/>
  <c r="T45" i="22"/>
  <c r="U45" i="22"/>
  <c r="W45" i="22"/>
  <c r="X45" i="22"/>
  <c r="Y45" i="22"/>
  <c r="K46" i="22"/>
  <c r="M46" i="22"/>
  <c r="O46" i="22"/>
  <c r="P46" i="22"/>
  <c r="Q46" i="22"/>
  <c r="S46" i="22"/>
  <c r="T46" i="22"/>
  <c r="U46" i="22"/>
  <c r="W46" i="22"/>
  <c r="X46" i="22"/>
  <c r="Y46" i="22"/>
  <c r="K47" i="22"/>
  <c r="M47" i="22"/>
  <c r="O47" i="22"/>
  <c r="P47" i="22"/>
  <c r="Q47" i="22"/>
  <c r="S47" i="22"/>
  <c r="T47" i="22"/>
  <c r="U47" i="22"/>
  <c r="W47" i="22"/>
  <c r="X47" i="22"/>
  <c r="Y47" i="22"/>
  <c r="K48" i="22"/>
  <c r="M48" i="22"/>
  <c r="O48" i="22"/>
  <c r="P48" i="22"/>
  <c r="Q48" i="22"/>
  <c r="S48" i="22"/>
  <c r="T48" i="22"/>
  <c r="U48" i="22"/>
  <c r="W48" i="22"/>
  <c r="X48" i="22"/>
  <c r="Y48" i="22"/>
  <c r="K49" i="22"/>
  <c r="M49" i="22"/>
  <c r="O49" i="22"/>
  <c r="P49" i="22"/>
  <c r="Q49" i="22"/>
  <c r="S49" i="22"/>
  <c r="T49" i="22"/>
  <c r="U49" i="22"/>
  <c r="W49" i="22"/>
  <c r="X49" i="22"/>
  <c r="Y49" i="22"/>
  <c r="K50" i="22"/>
  <c r="M50" i="22"/>
  <c r="O50" i="22"/>
  <c r="P50" i="22"/>
  <c r="Q50" i="22"/>
  <c r="S50" i="22"/>
  <c r="T50" i="22"/>
  <c r="U50" i="22"/>
  <c r="W50" i="22"/>
  <c r="X50" i="22"/>
  <c r="Y50" i="22"/>
  <c r="K51" i="22"/>
  <c r="M51" i="22"/>
  <c r="O51" i="22"/>
  <c r="P51" i="22"/>
  <c r="Q51" i="22"/>
  <c r="S51" i="22"/>
  <c r="T51" i="22"/>
  <c r="U51" i="22"/>
  <c r="W51" i="22"/>
  <c r="X51" i="22"/>
  <c r="Y51" i="22"/>
  <c r="K52" i="22"/>
  <c r="M52" i="22"/>
  <c r="O52" i="22"/>
  <c r="P52" i="22"/>
  <c r="Q52" i="22"/>
  <c r="S52" i="22"/>
  <c r="T52" i="22"/>
  <c r="U52" i="22"/>
  <c r="W52" i="22"/>
  <c r="X52" i="22"/>
  <c r="Y52" i="22"/>
  <c r="K53" i="22"/>
  <c r="M53" i="22"/>
  <c r="O53" i="22"/>
  <c r="P53" i="22"/>
  <c r="Q53" i="22"/>
  <c r="S53" i="22"/>
  <c r="T53" i="22"/>
  <c r="U53" i="22"/>
  <c r="W53" i="22"/>
  <c r="X53" i="22"/>
  <c r="Y53" i="22"/>
  <c r="K54" i="22"/>
  <c r="M54" i="22"/>
  <c r="O54" i="22"/>
  <c r="P54" i="22"/>
  <c r="Q54" i="22"/>
  <c r="S54" i="22"/>
  <c r="T54" i="22"/>
  <c r="U54" i="22"/>
  <c r="W54" i="22"/>
  <c r="X54" i="22"/>
  <c r="Y54" i="22"/>
  <c r="K55" i="22"/>
  <c r="M55" i="22"/>
  <c r="O55" i="22"/>
  <c r="P55" i="22"/>
  <c r="Q55" i="22"/>
  <c r="S55" i="22"/>
  <c r="T55" i="22"/>
  <c r="U55" i="22"/>
  <c r="W55" i="22"/>
  <c r="X55" i="22"/>
  <c r="Y55" i="22"/>
  <c r="K56" i="22"/>
  <c r="M56" i="22"/>
  <c r="O56" i="22"/>
  <c r="P56" i="22"/>
  <c r="Q56" i="22"/>
  <c r="S56" i="22"/>
  <c r="T56" i="22"/>
  <c r="U56" i="22"/>
  <c r="W56" i="22"/>
  <c r="X56" i="22"/>
  <c r="Y56" i="22"/>
  <c r="K57" i="22"/>
  <c r="M57" i="22"/>
  <c r="O57" i="22"/>
  <c r="P57" i="22"/>
  <c r="Q57" i="22"/>
  <c r="S57" i="22"/>
  <c r="T57" i="22"/>
  <c r="U57" i="22"/>
  <c r="W57" i="22"/>
  <c r="X57" i="22"/>
  <c r="Y57" i="22"/>
  <c r="K58" i="22"/>
  <c r="M58" i="22"/>
  <c r="O58" i="22"/>
  <c r="P58" i="22"/>
  <c r="Q58" i="22"/>
  <c r="S58" i="22"/>
  <c r="T58" i="22"/>
  <c r="U58" i="22"/>
  <c r="W58" i="22"/>
  <c r="X58" i="22"/>
  <c r="Y58" i="22"/>
  <c r="K59" i="22"/>
  <c r="M59" i="22"/>
  <c r="O59" i="22"/>
  <c r="P59" i="22"/>
  <c r="Q59" i="22"/>
  <c r="S59" i="22"/>
  <c r="T59" i="22"/>
  <c r="U59" i="22"/>
  <c r="W59" i="22"/>
  <c r="X59" i="22"/>
  <c r="Y59" i="22"/>
  <c r="K60" i="22"/>
  <c r="M60" i="22"/>
  <c r="O60" i="22"/>
  <c r="P60" i="22"/>
  <c r="Q60" i="22"/>
  <c r="S60" i="22"/>
  <c r="T60" i="22"/>
  <c r="U60" i="22"/>
  <c r="W60" i="22"/>
  <c r="X60" i="22"/>
  <c r="Y60" i="22"/>
  <c r="A7" i="20"/>
  <c r="A9" i="20"/>
  <c r="D16" i="20"/>
  <c r="D17" i="20"/>
  <c r="D18" i="20"/>
  <c r="D19" i="20"/>
  <c r="D20" i="20"/>
  <c r="D21" i="20"/>
  <c r="D22" i="20"/>
  <c r="D23" i="20"/>
  <c r="D24" i="20"/>
  <c r="D38" i="20"/>
  <c r="H38" i="20"/>
  <c r="D39" i="20"/>
  <c r="H39" i="20"/>
  <c r="D43" i="20"/>
  <c r="D44" i="20"/>
  <c r="B48" i="20"/>
  <c r="I2" i="16"/>
  <c r="I3" i="16"/>
  <c r="I2" i="15"/>
  <c r="I3" i="15"/>
  <c r="A6" i="14"/>
  <c r="A8" i="14"/>
  <c r="C10" i="14"/>
  <c r="E3" i="12"/>
  <c r="L3" i="12"/>
  <c r="E4" i="12"/>
  <c r="J4" i="12"/>
  <c r="E5" i="12"/>
  <c r="J5" i="12"/>
  <c r="I2" i="7"/>
  <c r="I3" i="7"/>
  <c r="W172" i="26"/>
  <c r="W259" i="26"/>
  <c r="S39" i="26"/>
  <c r="AC83" i="26" s="1"/>
  <c r="AM85" i="26" s="1"/>
  <c r="AA83" i="26"/>
  <c r="AK85" i="26" s="1"/>
  <c r="T39" i="26"/>
  <c r="AD83" i="26" s="1"/>
  <c r="AN85" i="26" s="1"/>
  <c r="U38" i="26"/>
  <c r="AE82" i="26" s="1"/>
  <c r="AO84" i="26"/>
  <c r="W39" i="26"/>
  <c r="AG83" i="26" s="1"/>
  <c r="AQ85" i="26" s="1"/>
  <c r="AA82" i="26"/>
  <c r="AK84" i="26" s="1"/>
  <c r="U39" i="26"/>
  <c r="AE83" i="26" s="1"/>
  <c r="AO85" i="26" s="1"/>
  <c r="Y38" i="26"/>
  <c r="AI82" i="26" s="1"/>
  <c r="AS84" i="26" s="1"/>
  <c r="W211" i="26"/>
  <c r="Z38" i="26"/>
  <c r="AJ82" i="26" s="1"/>
  <c r="AT84" i="26"/>
  <c r="V38" i="26"/>
  <c r="AF82" i="26"/>
  <c r="AP84" i="26" s="1"/>
  <c r="R38" i="26"/>
  <c r="AB82" i="26" s="1"/>
  <c r="AL84" i="26" s="1"/>
  <c r="W217" i="26"/>
  <c r="W38" i="26"/>
  <c r="AG82" i="26" s="1"/>
  <c r="AQ84" i="26" s="1"/>
  <c r="S38" i="26"/>
  <c r="AC82" i="26" s="1"/>
  <c r="AM84" i="26" s="1"/>
  <c r="Z39" i="26"/>
  <c r="AJ83" i="26"/>
  <c r="AT85" i="26"/>
  <c r="V39" i="26"/>
  <c r="AF83" i="26" s="1"/>
  <c r="AP85" i="26" s="1"/>
  <c r="X38" i="26"/>
  <c r="AH82" i="26" s="1"/>
  <c r="AR84" i="26" s="1"/>
  <c r="C28" i="25"/>
  <c r="T258" i="26"/>
  <c r="N13" i="26"/>
  <c r="AH166" i="26"/>
  <c r="R213" i="26"/>
  <c r="X166" i="26"/>
  <c r="BG38" i="27"/>
  <c r="AU38" i="27"/>
  <c r="AQ38" i="27"/>
  <c r="K63" i="27"/>
  <c r="G63" i="27"/>
  <c r="AM38" i="27"/>
  <c r="AJ15" i="27"/>
  <c r="AJ16" i="27" s="1"/>
  <c r="AN15" i="27"/>
  <c r="AN16" i="27" s="1"/>
  <c r="AR15" i="27"/>
  <c r="AR16" i="27" s="1"/>
  <c r="AV15" i="27"/>
  <c r="AV16" i="27" s="1"/>
  <c r="AZ15" i="27"/>
  <c r="AZ16" i="27" s="1"/>
  <c r="BD15" i="27"/>
  <c r="BD16" i="27" s="1"/>
  <c r="BH15" i="27"/>
  <c r="BH16" i="27" s="1"/>
  <c r="BL15" i="27"/>
  <c r="BL16" i="27" s="1"/>
  <c r="H11" i="27"/>
  <c r="AL15" i="27"/>
  <c r="AL16" i="27" s="1"/>
  <c r="AP15" i="27"/>
  <c r="AP16" i="27" s="1"/>
  <c r="AT15" i="27"/>
  <c r="AT16" i="27" s="1"/>
  <c r="AX15" i="27"/>
  <c r="AX16" i="27" s="1"/>
  <c r="BB15" i="27"/>
  <c r="BB16" i="27" s="1"/>
  <c r="BF15" i="27"/>
  <c r="BF16" i="27" s="1"/>
  <c r="BJ15" i="27"/>
  <c r="BJ16" i="27" s="1"/>
  <c r="M11" i="27"/>
  <c r="AI17" i="27" s="1"/>
  <c r="AI15" i="27"/>
  <c r="AM15" i="27"/>
  <c r="AM16" i="27" s="1"/>
  <c r="AQ15" i="27"/>
  <c r="AQ16" i="27" s="1"/>
  <c r="AU15" i="27"/>
  <c r="AU16" i="27" s="1"/>
  <c r="AY15" i="27"/>
  <c r="AY16" i="27" s="1"/>
  <c r="BC15" i="27"/>
  <c r="BC16" i="27" s="1"/>
  <c r="BG15" i="27"/>
  <c r="BG16" i="27" s="1"/>
  <c r="BK15" i="27"/>
  <c r="BK16" i="27" s="1"/>
  <c r="AK15" i="27"/>
  <c r="AK16" i="27" s="1"/>
  <c r="BA15" i="27"/>
  <c r="BA16" i="27" s="1"/>
  <c r="AO15" i="27"/>
  <c r="AO16" i="27" s="1"/>
  <c r="BE15" i="27"/>
  <c r="BE16" i="27" s="1"/>
  <c r="AS15" i="27"/>
  <c r="AS16" i="27" s="1"/>
  <c r="BI15" i="27"/>
  <c r="BI16" i="27" s="1"/>
  <c r="X63" i="27"/>
  <c r="AO39" i="28"/>
  <c r="AK39" i="28"/>
  <c r="X209" i="26"/>
  <c r="E21" i="26"/>
  <c r="T214" i="26" s="1"/>
  <c r="H21" i="26"/>
  <c r="W214" i="26" s="1"/>
  <c r="T171" i="26"/>
  <c r="AM252" i="26"/>
  <c r="D27" i="26"/>
  <c r="AL81" i="26" s="1"/>
  <c r="AR257" i="26"/>
  <c r="AN258" i="26"/>
  <c r="R12" i="25"/>
  <c r="V209" i="26"/>
  <c r="Z63" i="27"/>
  <c r="U63" i="27"/>
  <c r="AX38" i="27"/>
  <c r="R63" i="27"/>
  <c r="F63" i="27"/>
  <c r="AO16" i="28"/>
  <c r="AK16" i="28"/>
  <c r="AR16" i="28"/>
  <c r="AN16" i="28"/>
  <c r="AJ16" i="28"/>
  <c r="M12" i="28"/>
  <c r="AI18" i="28" s="1"/>
  <c r="AJ18" i="28" s="1"/>
  <c r="AK18" i="28" s="1"/>
  <c r="AL18" i="28" s="1"/>
  <c r="AM18" i="28" s="1"/>
  <c r="AN18" i="28" s="1"/>
  <c r="AO18" i="28" s="1"/>
  <c r="AP18" i="28" s="1"/>
  <c r="AQ18" i="28" s="1"/>
  <c r="AR18" i="28" s="1"/>
  <c r="AQ16" i="28"/>
  <c r="AM16" i="28"/>
  <c r="AI16" i="28"/>
  <c r="Z211" i="26"/>
  <c r="BA164" i="26"/>
  <c r="AT170" i="26"/>
  <c r="AX166" i="26"/>
  <c r="C16" i="26"/>
  <c r="N16" i="26" s="1"/>
  <c r="BA251" i="26"/>
  <c r="H9" i="26"/>
  <c r="F9" i="26"/>
  <c r="G16" i="26"/>
  <c r="U80" i="26" s="1"/>
  <c r="N18" i="26"/>
  <c r="N29" i="26"/>
  <c r="C17" i="26"/>
  <c r="N17" i="26" s="1"/>
  <c r="R212" i="26"/>
  <c r="AJ257" i="26"/>
  <c r="D16" i="26"/>
  <c r="S208" i="26" s="1"/>
  <c r="T211" i="26"/>
  <c r="R211" i="26"/>
  <c r="T213" i="26"/>
  <c r="BF171" i="26"/>
  <c r="Z251" i="26"/>
  <c r="Z213" i="26"/>
  <c r="V258" i="26"/>
  <c r="AB170" i="26"/>
  <c r="AL165" i="26"/>
  <c r="U217" i="26"/>
  <c r="Q257" i="26"/>
  <c r="K22" i="26"/>
  <c r="AI81" i="26" s="1"/>
  <c r="K21" i="26"/>
  <c r="AI80" i="26" s="1"/>
  <c r="AP172" i="26"/>
  <c r="BC164" i="26"/>
  <c r="X259" i="26"/>
  <c r="AM171" i="26"/>
  <c r="AA213" i="26"/>
  <c r="E22" i="26"/>
  <c r="AC81" i="26" s="1"/>
  <c r="R164" i="26"/>
  <c r="BD171" i="26"/>
  <c r="AU258" i="26"/>
  <c r="D26" i="26"/>
  <c r="AL80" i="26" s="1"/>
  <c r="N20" i="26"/>
  <c r="AG172" i="26"/>
  <c r="X253" i="26"/>
  <c r="W207" i="26"/>
  <c r="R214" i="26"/>
  <c r="Y253" i="26"/>
  <c r="N14" i="26"/>
  <c r="W209" i="26"/>
  <c r="H16" i="26"/>
  <c r="V80" i="26" s="1"/>
  <c r="S213" i="26"/>
  <c r="AF259" i="26"/>
  <c r="V217" i="26"/>
  <c r="S209" i="26"/>
  <c r="D21" i="26"/>
  <c r="Z214" i="26"/>
  <c r="Z212" i="26"/>
  <c r="BI17" i="27"/>
  <c r="AK39" i="27"/>
  <c r="AO39" i="27"/>
  <c r="AS39" i="27"/>
  <c r="AW39" i="27"/>
  <c r="BA39" i="27"/>
  <c r="BE39" i="27"/>
  <c r="BI39" i="27"/>
  <c r="AI39" i="27"/>
  <c r="AM39" i="27"/>
  <c r="AQ39" i="27"/>
  <c r="AU39" i="27"/>
  <c r="AY39" i="27"/>
  <c r="BC39" i="27"/>
  <c r="BG39" i="27"/>
  <c r="BK39" i="27"/>
  <c r="AN39" i="27"/>
  <c r="AV39" i="27"/>
  <c r="BD39" i="27"/>
  <c r="BL39" i="27"/>
  <c r="AP39" i="27"/>
  <c r="AX39" i="27"/>
  <c r="BF39" i="27"/>
  <c r="H63" i="27"/>
  <c r="BB39" i="27"/>
  <c r="AL39" i="27"/>
  <c r="AK14" i="27"/>
  <c r="D63" i="27"/>
  <c r="E34" i="25"/>
  <c r="Q16" i="25"/>
  <c r="S13" i="25" s="1"/>
  <c r="C31" i="24"/>
  <c r="N18" i="24"/>
  <c r="R39" i="26"/>
  <c r="AB83" i="26" s="1"/>
  <c r="AL85" i="26" s="1"/>
  <c r="X39" i="26"/>
  <c r="AH83" i="26"/>
  <c r="AR85" i="26" s="1"/>
  <c r="Y39" i="26"/>
  <c r="AI83" i="26"/>
  <c r="AS85" i="26"/>
  <c r="AZ39" i="27"/>
  <c r="AJ39" i="27"/>
  <c r="Q164" i="26"/>
  <c r="Q251" i="26"/>
  <c r="Q18" i="25"/>
  <c r="Y19" i="25"/>
  <c r="BJ39" i="27"/>
  <c r="AT39" i="27"/>
  <c r="U20" i="25"/>
  <c r="U28" i="25"/>
  <c r="U23" i="25"/>
  <c r="U25" i="25"/>
  <c r="U22" i="25"/>
  <c r="V208" i="26"/>
  <c r="AP16" i="28"/>
  <c r="BB38" i="27"/>
  <c r="V213" i="26"/>
  <c r="AS251" i="26"/>
  <c r="AS164" i="26"/>
  <c r="BE258" i="26"/>
  <c r="AR39" i="28"/>
  <c r="BD165" i="26"/>
  <c r="AT251" i="26"/>
  <c r="AT164" i="26"/>
  <c r="N18" i="23"/>
  <c r="C31" i="23"/>
  <c r="BH259" i="26"/>
  <c r="AR39" i="27"/>
  <c r="BH39" i="27"/>
  <c r="BI259" i="26"/>
  <c r="AG166" i="26"/>
  <c r="Q63" i="27" l="1"/>
  <c r="BH36" i="27"/>
  <c r="BK36" i="27"/>
  <c r="BI38" i="27"/>
  <c r="BB17" i="27"/>
  <c r="AF63" i="27"/>
  <c r="AS36" i="27"/>
  <c r="BE36" i="27"/>
  <c r="AM36" i="27"/>
  <c r="AQ36" i="27"/>
  <c r="BA36" i="27"/>
  <c r="AE63" i="27"/>
  <c r="BD36" i="27"/>
  <c r="E63" i="27"/>
  <c r="BC36" i="27"/>
  <c r="AP36" i="27"/>
  <c r="BB36" i="27"/>
  <c r="M63" i="27"/>
  <c r="AI36" i="27"/>
  <c r="BJ36" i="27"/>
  <c r="AZ36" i="27"/>
  <c r="BL36" i="27"/>
  <c r="BI36" i="27"/>
  <c r="AT36" i="27"/>
  <c r="AX36" i="27"/>
  <c r="AR36" i="27"/>
  <c r="AX17" i="27"/>
  <c r="AJ36" i="27"/>
  <c r="BF36" i="27"/>
  <c r="AV36" i="27"/>
  <c r="AW36" i="27"/>
  <c r="L63" i="27"/>
  <c r="AY36" i="27"/>
  <c r="AS17" i="27"/>
  <c r="AO17" i="27"/>
  <c r="C63" i="27"/>
  <c r="AB78" i="27"/>
  <c r="AO36" i="27"/>
  <c r="AN36" i="27"/>
  <c r="AK36" i="27"/>
  <c r="BD17" i="27"/>
  <c r="AU36" i="27"/>
  <c r="AL36" i="27"/>
  <c r="AB63" i="27"/>
  <c r="AB92" i="27"/>
  <c r="R210" i="26"/>
  <c r="G29" i="26"/>
  <c r="K26" i="26"/>
  <c r="W253" i="26"/>
  <c r="C27" i="26"/>
  <c r="N27" i="26" s="1"/>
  <c r="R215" i="26"/>
  <c r="G26" i="26"/>
  <c r="V218" i="26" s="1"/>
  <c r="R80" i="26"/>
  <c r="V210" i="26"/>
  <c r="N23" i="26"/>
  <c r="Z217" i="26"/>
  <c r="Z215" i="26"/>
  <c r="K27" i="26"/>
  <c r="AS81" i="26" s="1"/>
  <c r="AS257" i="26"/>
  <c r="AX259" i="26"/>
  <c r="AD165" i="26"/>
  <c r="W166" i="26"/>
  <c r="U171" i="26"/>
  <c r="AE171" i="26"/>
  <c r="U209" i="26"/>
  <c r="AZ166" i="26"/>
  <c r="J17" i="26"/>
  <c r="X81" i="26" s="1"/>
  <c r="AR164" i="26"/>
  <c r="U207" i="26"/>
  <c r="AF166" i="26"/>
  <c r="Y166" i="26"/>
  <c r="Y211" i="26"/>
  <c r="BG172" i="26"/>
  <c r="BG259" i="26"/>
  <c r="AL171" i="26"/>
  <c r="BI253" i="26"/>
  <c r="W215" i="26"/>
  <c r="F17" i="26"/>
  <c r="T81" i="26" s="1"/>
  <c r="V165" i="26"/>
  <c r="F16" i="26"/>
  <c r="AZ172" i="26"/>
  <c r="J22" i="26"/>
  <c r="AH81" i="26" s="1"/>
  <c r="J16" i="26"/>
  <c r="J29" i="26" s="1"/>
  <c r="AA215" i="26"/>
  <c r="R208" i="26"/>
  <c r="AA251" i="26"/>
  <c r="Y207" i="26"/>
  <c r="AY166" i="26"/>
  <c r="AU252" i="26"/>
  <c r="S217" i="26"/>
  <c r="L26" i="26"/>
  <c r="U252" i="26"/>
  <c r="H27" i="26"/>
  <c r="AP81" i="26" s="1"/>
  <c r="BF165" i="26"/>
  <c r="W216" i="26"/>
  <c r="AP80" i="26"/>
  <c r="W218" i="26"/>
  <c r="AQ259" i="26"/>
  <c r="Q170" i="26"/>
  <c r="U208" i="26"/>
  <c r="BH166" i="26"/>
  <c r="V215" i="26"/>
  <c r="S215" i="26"/>
  <c r="L22" i="26"/>
  <c r="AJ81" i="26" s="1"/>
  <c r="Y213" i="26"/>
  <c r="AA80" i="26"/>
  <c r="Z164" i="26"/>
  <c r="Q80" i="26"/>
  <c r="AK170" i="26"/>
  <c r="S218" i="26"/>
  <c r="V211" i="26"/>
  <c r="AY172" i="26"/>
  <c r="K16" i="26"/>
  <c r="Z210" i="26" s="1"/>
  <c r="BG253" i="26"/>
  <c r="I27" i="26"/>
  <c r="AQ81" i="26" s="1"/>
  <c r="T212" i="26"/>
  <c r="F22" i="26"/>
  <c r="AD81" i="26" s="1"/>
  <c r="AI164" i="26"/>
  <c r="Q81" i="26"/>
  <c r="AK251" i="26"/>
  <c r="BB170" i="26"/>
  <c r="G22" i="26"/>
  <c r="AE81" i="26" s="1"/>
  <c r="AN165" i="26"/>
  <c r="E17" i="26"/>
  <c r="S81" i="26" s="1"/>
  <c r="AW171" i="26"/>
  <c r="AJ251" i="26"/>
  <c r="C29" i="26"/>
  <c r="I26" i="26"/>
  <c r="L21" i="26"/>
  <c r="AA214" i="26" s="1"/>
  <c r="J21" i="26"/>
  <c r="Y212" i="26" s="1"/>
  <c r="AE252" i="26"/>
  <c r="T209" i="26"/>
  <c r="S216" i="26"/>
  <c r="G21" i="26"/>
  <c r="C26" i="26"/>
  <c r="K17" i="26"/>
  <c r="Y81" i="26" s="1"/>
  <c r="S257" i="26"/>
  <c r="BD258" i="26"/>
  <c r="D17" i="26"/>
  <c r="R81" i="26" s="1"/>
  <c r="G27" i="26"/>
  <c r="AO81" i="26" s="1"/>
  <c r="AI257" i="26"/>
  <c r="L27" i="26"/>
  <c r="AT81" i="26" s="1"/>
  <c r="Y172" i="26"/>
  <c r="C22" i="26"/>
  <c r="T252" i="26"/>
  <c r="AV165" i="26"/>
  <c r="Y209" i="26"/>
  <c r="T165" i="26"/>
  <c r="AF80" i="26"/>
  <c r="E16" i="26"/>
  <c r="R257" i="26"/>
  <c r="AV171" i="26"/>
  <c r="I21" i="26"/>
  <c r="I22" i="26"/>
  <c r="AG81" i="26" s="1"/>
  <c r="S12" i="25"/>
  <c r="S14" i="25"/>
  <c r="AQ166" i="26"/>
  <c r="W208" i="26"/>
  <c r="W210" i="26"/>
  <c r="P63" i="27"/>
  <c r="G94" i="22"/>
  <c r="U27" i="25"/>
  <c r="V207" i="26"/>
  <c r="H29" i="26"/>
  <c r="AC258" i="26"/>
  <c r="W63" i="27"/>
  <c r="I92" i="22"/>
  <c r="I96" i="22" s="1"/>
  <c r="AD63" i="27"/>
  <c r="S164" i="26"/>
  <c r="C32" i="27"/>
  <c r="T69" i="27" s="1"/>
  <c r="T73" i="27" s="1"/>
  <c r="T87" i="27" s="1"/>
  <c r="T98" i="27" s="1"/>
  <c r="T106" i="27" s="1"/>
  <c r="T108" i="27" s="1"/>
  <c r="AH259" i="26"/>
  <c r="H12" i="28"/>
  <c r="S210" i="26"/>
  <c r="N15" i="26"/>
  <c r="U26" i="25"/>
  <c r="Q15" i="25"/>
  <c r="R15" i="25" s="1"/>
  <c r="AO259" i="26"/>
  <c r="X213" i="26"/>
  <c r="AC80" i="26"/>
  <c r="T207" i="26"/>
  <c r="D29" i="26"/>
  <c r="X211" i="26"/>
  <c r="N19" i="26"/>
  <c r="AA257" i="26"/>
  <c r="AN14" i="27"/>
  <c r="AY14" i="27"/>
  <c r="BD14" i="27"/>
  <c r="BC14" i="27"/>
  <c r="AW14" i="27"/>
  <c r="AO14" i="27"/>
  <c r="AI14" i="27"/>
  <c r="BH14" i="27"/>
  <c r="BA14" i="27"/>
  <c r="BB14" i="27"/>
  <c r="AL14" i="27"/>
  <c r="BI14" i="27"/>
  <c r="AS14" i="27"/>
  <c r="AM14" i="27"/>
  <c r="BJ14" i="27"/>
  <c r="AQ14" i="27"/>
  <c r="AR14" i="27"/>
  <c r="BK14" i="27"/>
  <c r="AZ14" i="27"/>
  <c r="BF14" i="27"/>
  <c r="AJ14" i="27"/>
  <c r="AP14" i="27"/>
  <c r="AX14" i="27"/>
  <c r="BG14" i="27"/>
  <c r="AU14" i="27"/>
  <c r="G80" i="22"/>
  <c r="I80" i="22"/>
  <c r="I82" i="22"/>
  <c r="I94" i="22"/>
  <c r="G92" i="22"/>
  <c r="I68" i="22"/>
  <c r="I70" i="22"/>
  <c r="K70" i="22" s="1"/>
  <c r="BE165" i="26"/>
  <c r="BE252" i="26"/>
  <c r="AQ39" i="28"/>
  <c r="K49" i="28"/>
  <c r="AI38" i="28"/>
  <c r="S214" i="26"/>
  <c r="S212" i="26"/>
  <c r="AB80" i="26"/>
  <c r="S63" i="27"/>
  <c r="AH80" i="26"/>
  <c r="BE14" i="27"/>
  <c r="AP253" i="26"/>
  <c r="AP166" i="26"/>
  <c r="AO172" i="26"/>
  <c r="J27" i="26"/>
  <c r="AR81" i="26" s="1"/>
  <c r="Y215" i="26"/>
  <c r="J26" i="26"/>
  <c r="T217" i="26"/>
  <c r="E27" i="26"/>
  <c r="AM81" i="26" s="1"/>
  <c r="AO166" i="26"/>
  <c r="E26" i="26"/>
  <c r="AO253" i="26"/>
  <c r="T215" i="26"/>
  <c r="AO38" i="27"/>
  <c r="I63" i="27"/>
  <c r="T91" i="27"/>
  <c r="BE38" i="27"/>
  <c r="Y63" i="27"/>
  <c r="I34" i="25"/>
  <c r="Q46" i="25"/>
  <c r="AT14" i="27"/>
  <c r="BL14" i="27"/>
  <c r="AV14" i="27"/>
  <c r="AV17" i="27"/>
  <c r="BK17" i="27"/>
  <c r="BE17" i="27"/>
  <c r="BJ17" i="27"/>
  <c r="AZ17" i="27"/>
  <c r="AT17" i="27"/>
  <c r="BF17" i="27"/>
  <c r="AM17" i="27"/>
  <c r="BC17" i="27"/>
  <c r="AR17" i="27"/>
  <c r="AU17" i="27"/>
  <c r="AN17" i="27"/>
  <c r="AL17" i="27"/>
  <c r="AQ17" i="27"/>
  <c r="AJ17" i="27"/>
  <c r="BA17" i="27"/>
  <c r="AY17" i="27"/>
  <c r="BH17" i="27"/>
  <c r="AK17" i="27"/>
  <c r="BG17" i="27"/>
  <c r="AP17" i="27"/>
  <c r="BL17" i="27"/>
  <c r="AW17" i="27"/>
  <c r="BC257" i="26"/>
  <c r="BC170" i="26"/>
  <c r="AB251" i="26"/>
  <c r="AB164" i="26"/>
  <c r="BB164" i="26"/>
  <c r="BB251" i="26"/>
  <c r="AA207" i="26"/>
  <c r="L16" i="26"/>
  <c r="BA257" i="26"/>
  <c r="AA209" i="26"/>
  <c r="BA170" i="26"/>
  <c r="L17" i="26"/>
  <c r="Z81" i="26" s="1"/>
  <c r="T77" i="27"/>
  <c r="T83" i="27" s="1"/>
  <c r="T81" i="27"/>
  <c r="W212" i="26"/>
  <c r="G68" i="22"/>
  <c r="E35" i="25"/>
  <c r="Q17" i="25"/>
  <c r="T15" i="25" s="1"/>
  <c r="Y18" i="25"/>
  <c r="Y26" i="25"/>
  <c r="AU165" i="26"/>
  <c r="U213" i="26"/>
  <c r="F21" i="26"/>
  <c r="N63" i="27"/>
  <c r="AT38" i="27"/>
  <c r="AK81" i="26"/>
  <c r="V216" i="26"/>
  <c r="G82" i="22"/>
  <c r="F27" i="26"/>
  <c r="AN81" i="26" s="1"/>
  <c r="F26" i="26"/>
  <c r="AX253" i="26"/>
  <c r="H22" i="26"/>
  <c r="AF81" i="26" s="1"/>
  <c r="W213" i="26"/>
  <c r="AZ38" i="27"/>
  <c r="T63" i="27"/>
  <c r="M32" i="28"/>
  <c r="H32" i="28"/>
  <c r="X215" i="26"/>
  <c r="AF172" i="26"/>
  <c r="AW165" i="26"/>
  <c r="AW252" i="26"/>
  <c r="AD171" i="26"/>
  <c r="AD258" i="26"/>
  <c r="D22" i="26"/>
  <c r="AB81" i="26" s="1"/>
  <c r="AC252" i="26"/>
  <c r="AC165" i="26"/>
  <c r="S211" i="26"/>
  <c r="AR170" i="26"/>
  <c r="Z209" i="26"/>
  <c r="Z257" i="26"/>
  <c r="X207" i="26"/>
  <c r="Z170" i="26"/>
  <c r="I16" i="26"/>
  <c r="R207" i="26"/>
  <c r="N28" i="26"/>
  <c r="R209" i="26"/>
  <c r="AI37" i="27"/>
  <c r="J63" i="27"/>
  <c r="Z218" i="26" l="1"/>
  <c r="Z216" i="26"/>
  <c r="AO80" i="26"/>
  <c r="AS80" i="26"/>
  <c r="AL296" i="26"/>
  <c r="Y210" i="26"/>
  <c r="X80" i="26"/>
  <c r="Y208" i="26"/>
  <c r="AA216" i="26"/>
  <c r="AT80" i="26"/>
  <c r="AA218" i="26"/>
  <c r="T80" i="26"/>
  <c r="U210" i="26"/>
  <c r="F29" i="26"/>
  <c r="Y214" i="26"/>
  <c r="AQ80" i="26"/>
  <c r="X218" i="26"/>
  <c r="E29" i="26"/>
  <c r="S80" i="26"/>
  <c r="T210" i="26"/>
  <c r="T208" i="26"/>
  <c r="AE80" i="26"/>
  <c r="V212" i="26"/>
  <c r="V214" i="26"/>
  <c r="R218" i="26"/>
  <c r="AK80" i="26"/>
  <c r="N26" i="26"/>
  <c r="X216" i="26"/>
  <c r="R216" i="26"/>
  <c r="AA81" i="26"/>
  <c r="N22" i="26"/>
  <c r="Q40" i="26" s="1"/>
  <c r="AJ80" i="26"/>
  <c r="AA212" i="26"/>
  <c r="Y80" i="26"/>
  <c r="Z208" i="26"/>
  <c r="K29" i="26"/>
  <c r="K82" i="22"/>
  <c r="AJ15" i="28"/>
  <c r="AN15" i="28"/>
  <c r="AM15" i="28"/>
  <c r="AK15" i="28"/>
  <c r="AQ15" i="28"/>
  <c r="AL15" i="28"/>
  <c r="AR15" i="28"/>
  <c r="AP15" i="28"/>
  <c r="AO15" i="28"/>
  <c r="AI15" i="28"/>
  <c r="C49" i="28"/>
  <c r="K94" i="22"/>
  <c r="X212" i="26"/>
  <c r="X214" i="26"/>
  <c r="AG80" i="26"/>
  <c r="AJ40" i="28"/>
  <c r="AN40" i="28"/>
  <c r="AO40" i="28"/>
  <c r="AK40" i="28"/>
  <c r="AP40" i="28"/>
  <c r="AL40" i="28"/>
  <c r="AR40" i="28"/>
  <c r="AQ40" i="28"/>
  <c r="AM40" i="28"/>
  <c r="AI40" i="28"/>
  <c r="K92" i="22"/>
  <c r="G96" i="22"/>
  <c r="H101" i="22" s="1"/>
  <c r="D103" i="22" s="1"/>
  <c r="K80" i="22"/>
  <c r="K84" i="22" s="1"/>
  <c r="G84" i="22"/>
  <c r="H102" i="22" s="1"/>
  <c r="G72" i="22"/>
  <c r="F101" i="22" s="1"/>
  <c r="K68" i="22"/>
  <c r="K72" i="22" s="1"/>
  <c r="AM38" i="28"/>
  <c r="AJ38" i="28"/>
  <c r="AQ38" i="28"/>
  <c r="AO38" i="28"/>
  <c r="AP38" i="28"/>
  <c r="AN38" i="28"/>
  <c r="AL38" i="28"/>
  <c r="AR38" i="28"/>
  <c r="AK38" i="28"/>
  <c r="U216" i="26"/>
  <c r="U218" i="26"/>
  <c r="AN80" i="26"/>
  <c r="AD80" i="26"/>
  <c r="U214" i="26"/>
  <c r="U212" i="26"/>
  <c r="L29" i="26"/>
  <c r="AA210" i="26"/>
  <c r="AA208" i="26"/>
  <c r="Z80" i="26"/>
  <c r="F40" i="25"/>
  <c r="H40" i="25" s="1"/>
  <c r="K40" i="25" s="1"/>
  <c r="F43" i="25"/>
  <c r="H43" i="25" s="1"/>
  <c r="F39" i="25"/>
  <c r="AL297" i="26"/>
  <c r="AK297" i="26" s="1"/>
  <c r="AJ297" i="26" s="1"/>
  <c r="AI297" i="26" s="1"/>
  <c r="AH297" i="26" s="1"/>
  <c r="AG297" i="26" s="1"/>
  <c r="AF297" i="26" s="1"/>
  <c r="AE297" i="26" s="1"/>
  <c r="AD297" i="26" s="1"/>
  <c r="AC297" i="26" s="1"/>
  <c r="AB297" i="26" s="1"/>
  <c r="AA297" i="26" s="1"/>
  <c r="Z297" i="26" s="1"/>
  <c r="Y297" i="26" s="1"/>
  <c r="X297" i="26" s="1"/>
  <c r="W297" i="26" s="1"/>
  <c r="V297" i="26" s="1"/>
  <c r="U297" i="26" s="1"/>
  <c r="T297" i="26" s="1"/>
  <c r="S297" i="26" s="1"/>
  <c r="R297" i="26" s="1"/>
  <c r="BD37" i="27"/>
  <c r="AQ37" i="27"/>
  <c r="BL37" i="27"/>
  <c r="BA37" i="27"/>
  <c r="AS37" i="27"/>
  <c r="BE37" i="27"/>
  <c r="AR37" i="27"/>
  <c r="AP37" i="27"/>
  <c r="BG37" i="27"/>
  <c r="BB37" i="27"/>
  <c r="AN37" i="27"/>
  <c r="AW37" i="27"/>
  <c r="BI37" i="27"/>
  <c r="AK37" i="27"/>
  <c r="AX37" i="27"/>
  <c r="AY37" i="27"/>
  <c r="AM37" i="27"/>
  <c r="BJ37" i="27"/>
  <c r="AO37" i="27"/>
  <c r="BK37" i="27"/>
  <c r="AV37" i="27"/>
  <c r="AL37" i="27"/>
  <c r="BC37" i="27"/>
  <c r="BH37" i="27"/>
  <c r="AU37" i="27"/>
  <c r="BF37" i="27"/>
  <c r="AJ37" i="27"/>
  <c r="AZ37" i="27"/>
  <c r="AT37" i="27"/>
  <c r="X210" i="26"/>
  <c r="W80" i="26"/>
  <c r="I29" i="26"/>
  <c r="X208" i="26"/>
  <c r="AK296" i="26"/>
  <c r="AJ296" i="26" s="1"/>
  <c r="AI296" i="26" s="1"/>
  <c r="AH296" i="26" s="1"/>
  <c r="AG296" i="26" s="1"/>
  <c r="AF296" i="26" s="1"/>
  <c r="AE296" i="26" s="1"/>
  <c r="AD296" i="26" s="1"/>
  <c r="AC296" i="26" s="1"/>
  <c r="AB296" i="26" s="1"/>
  <c r="AA296" i="26" s="1"/>
  <c r="Z296" i="26" s="1"/>
  <c r="Y296" i="26" s="1"/>
  <c r="X296" i="26" s="1"/>
  <c r="W296" i="26" s="1"/>
  <c r="V296" i="26" s="1"/>
  <c r="U296" i="26" s="1"/>
  <c r="T296" i="26" s="1"/>
  <c r="S296" i="26" s="1"/>
  <c r="R296" i="26" s="1"/>
  <c r="AI37" i="28"/>
  <c r="AO37" i="28"/>
  <c r="AN37" i="28"/>
  <c r="AK37" i="28"/>
  <c r="AR37" i="28"/>
  <c r="H49" i="28"/>
  <c r="AM37" i="28"/>
  <c r="AP37" i="28"/>
  <c r="E49" i="28"/>
  <c r="I49" i="28"/>
  <c r="G49" i="28"/>
  <c r="D49" i="28"/>
  <c r="AQ37" i="28"/>
  <c r="AJ37" i="28"/>
  <c r="F49" i="28"/>
  <c r="L49" i="28"/>
  <c r="J49" i="28"/>
  <c r="AL37" i="28"/>
  <c r="AL295" i="26"/>
  <c r="AK295" i="26"/>
  <c r="AJ295" i="26" s="1"/>
  <c r="AI295" i="26" s="1"/>
  <c r="AH295" i="26" s="1"/>
  <c r="AG295" i="26" s="1"/>
  <c r="AF295" i="26" s="1"/>
  <c r="AE295" i="26" s="1"/>
  <c r="AD295" i="26" s="1"/>
  <c r="AC295" i="26" s="1"/>
  <c r="AB295" i="26" s="1"/>
  <c r="AA295" i="26" s="1"/>
  <c r="Z295" i="26" s="1"/>
  <c r="Y295" i="26" s="1"/>
  <c r="X295" i="26" s="1"/>
  <c r="W295" i="26" s="1"/>
  <c r="V295" i="26" s="1"/>
  <c r="U295" i="26" s="1"/>
  <c r="T295" i="26" s="1"/>
  <c r="S295" i="26" s="1"/>
  <c r="R295" i="26" s="1"/>
  <c r="K33" i="25"/>
  <c r="M33" i="25" s="1"/>
  <c r="K32" i="25"/>
  <c r="M32" i="25" s="1"/>
  <c r="K31" i="25"/>
  <c r="M31" i="25" s="1"/>
  <c r="AM80" i="26"/>
  <c r="T218" i="26"/>
  <c r="T216" i="26"/>
  <c r="Y216" i="26"/>
  <c r="AR80" i="26"/>
  <c r="Y218" i="26"/>
  <c r="I72" i="22"/>
  <c r="I84" i="22"/>
  <c r="X40" i="26" l="1"/>
  <c r="V40" i="26"/>
  <c r="U40" i="26"/>
  <c r="T40" i="26"/>
  <c r="Y40" i="26"/>
  <c r="S40" i="26"/>
  <c r="AA86" i="26"/>
  <c r="R40" i="26"/>
  <c r="Z40" i="26"/>
  <c r="W40" i="26"/>
  <c r="K96" i="22"/>
  <c r="I95" i="22" s="1"/>
  <c r="F42" i="25"/>
  <c r="H39" i="25"/>
  <c r="K39" i="25" s="1"/>
  <c r="F103" i="22"/>
  <c r="C109" i="22" s="1"/>
  <c r="C108" i="22"/>
  <c r="K43" i="25"/>
  <c r="H46" i="25"/>
  <c r="H47" i="25" s="1"/>
  <c r="G69" i="22"/>
  <c r="I71" i="22"/>
  <c r="G71" i="22"/>
  <c r="K71" i="22" s="1"/>
  <c r="I69" i="22"/>
  <c r="I73" i="22" s="1"/>
  <c r="G81" i="22"/>
  <c r="I83" i="22"/>
  <c r="I81" i="22"/>
  <c r="I85" i="22" s="1"/>
  <c r="G83" i="22"/>
  <c r="K83" i="22" s="1"/>
  <c r="D102" i="22"/>
  <c r="C107" i="22"/>
  <c r="G93" i="22"/>
  <c r="G95" i="22"/>
  <c r="K95" i="22" s="1"/>
  <c r="I93" i="22"/>
  <c r="I97" i="22" s="1"/>
  <c r="AB86" i="26" l="1"/>
  <c r="AK87" i="26"/>
  <c r="G97" i="22"/>
  <c r="K93" i="22"/>
  <c r="K97" i="22" s="1"/>
  <c r="G85" i="22"/>
  <c r="K81" i="22"/>
  <c r="K85" i="22" s="1"/>
  <c r="G73" i="22"/>
  <c r="K69" i="22"/>
  <c r="K73" i="22" s="1"/>
  <c r="H42" i="25"/>
  <c r="K42" i="25" s="1"/>
  <c r="M45" i="25"/>
  <c r="AC86" i="26" l="1"/>
  <c r="AL87" i="26"/>
  <c r="AM87" i="26" l="1"/>
  <c r="AD86" i="26"/>
  <c r="AE86" i="26" l="1"/>
  <c r="AN87" i="26"/>
  <c r="AO87" i="26" l="1"/>
  <c r="AF86" i="26"/>
  <c r="AP87" i="26" l="1"/>
  <c r="AG86" i="26"/>
  <c r="AQ87" i="26" l="1"/>
  <c r="AH86" i="26"/>
  <c r="AI86" i="26" l="1"/>
  <c r="AR87" i="26"/>
  <c r="AJ86" i="26" l="1"/>
  <c r="AT87" i="26" s="1"/>
  <c r="AS87"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 Sensenbrenner</author>
  </authors>
  <commentList>
    <comment ref="L12" authorId="0" shapeId="0" xr:uid="{00000000-0006-0000-1300-000001000000}">
      <text>
        <r>
          <rPr>
            <b/>
            <sz val="9"/>
            <color indexed="81"/>
            <rFont val="Tahoma"/>
            <family val="2"/>
          </rPr>
          <t>Jim Sensenbrenner:</t>
        </r>
        <r>
          <rPr>
            <sz val="9"/>
            <color indexed="81"/>
            <rFont val="Tahoma"/>
            <family val="2"/>
          </rPr>
          <t xml:space="preserve">
When inserting new rows, copy RPN formula to new row.</t>
        </r>
      </text>
    </comment>
    <comment ref="S14" authorId="0" shapeId="0" xr:uid="{00000000-0006-0000-1300-000002000000}">
      <text>
        <r>
          <rPr>
            <b/>
            <sz val="9"/>
            <color indexed="81"/>
            <rFont val="Tahoma"/>
            <family val="2"/>
          </rPr>
          <t>Jim Sensenbrenner:</t>
        </r>
        <r>
          <rPr>
            <sz val="9"/>
            <color indexed="81"/>
            <rFont val="Tahoma"/>
            <family val="2"/>
          </rPr>
          <t xml:space="preserve">
When inserting new rows, copy forumlae in columns Q and R into new rows.  These are needed for RPN limits for action.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Jim Sensenbrenner</author>
  </authors>
  <commentList>
    <comment ref="L12" authorId="0" shapeId="0" xr:uid="{00000000-0006-0000-1500-000001000000}">
      <text>
        <r>
          <rPr>
            <b/>
            <sz val="9"/>
            <color indexed="81"/>
            <rFont val="Tahoma"/>
            <family val="2"/>
          </rPr>
          <t>Jim Sensenbrenner:</t>
        </r>
        <r>
          <rPr>
            <sz val="9"/>
            <color indexed="81"/>
            <rFont val="Tahoma"/>
            <family val="2"/>
          </rPr>
          <t xml:space="preserve">
When inserting new rows, copy RPN formula to new row.</t>
        </r>
      </text>
    </comment>
    <comment ref="S14" authorId="0" shapeId="0" xr:uid="{00000000-0006-0000-1500-000002000000}">
      <text>
        <r>
          <rPr>
            <b/>
            <sz val="9"/>
            <color indexed="81"/>
            <rFont val="Tahoma"/>
            <family val="2"/>
          </rPr>
          <t>Jim Sensenbrenner:</t>
        </r>
        <r>
          <rPr>
            <sz val="9"/>
            <color indexed="81"/>
            <rFont val="Tahoma"/>
            <family val="2"/>
          </rPr>
          <t xml:space="preserve">
When inserting new rows, copy forumlae in columns Q and R into new rows.  These are needed for RPN limits for action.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Jarold March</author>
  </authors>
  <commentList>
    <comment ref="F12" authorId="0" shapeId="0" xr:uid="{00000000-0006-0000-1E00-000001000000}">
      <text>
        <r>
          <rPr>
            <b/>
            <sz val="9"/>
            <color indexed="81"/>
            <rFont val="Tahoma"/>
            <family val="2"/>
          </rPr>
          <t>MSA recommends 3 trail, 10 part, 3 appraiser analysis when possible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Jarold March</author>
  </authors>
  <commentList>
    <comment ref="F12" authorId="0" shapeId="0" xr:uid="{00000000-0006-0000-1F00-000001000000}">
      <text>
        <r>
          <rPr>
            <b/>
            <sz val="9"/>
            <color indexed="81"/>
            <rFont val="Tahoma"/>
            <family val="2"/>
          </rPr>
          <t>MSA recommends 3 trail, 10 part, 3 appraiser analysis when possible</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Jarold March</author>
  </authors>
  <commentList>
    <comment ref="C13" authorId="0" shapeId="0" xr:uid="{00000000-0006-0000-2100-000001000000}">
      <text>
        <r>
          <rPr>
            <b/>
            <sz val="9"/>
            <color indexed="81"/>
            <rFont val="Tahoma"/>
            <family val="2"/>
          </rPr>
          <t>Values from GR&amp;R VAR(Tol)</t>
        </r>
      </text>
    </comment>
  </commentList>
</comments>
</file>

<file path=xl/sharedStrings.xml><?xml version="1.0" encoding="utf-8"?>
<sst xmlns="http://schemas.openxmlformats.org/spreadsheetml/2006/main" count="2395" uniqueCount="1137">
  <si>
    <t>Revision</t>
  </si>
  <si>
    <t>Date</t>
  </si>
  <si>
    <t>User</t>
  </si>
  <si>
    <t>Notes</t>
  </si>
  <si>
    <t>Andrea Krueger</t>
  </si>
  <si>
    <t>Added Revisions History Tab, Updated PSW to unclude IPS specific information for Level 1, Added PRINT NOTES - Performance Tests Tab and updated PRINT NOTES - Welding with attaching copies of WPS/PQR; finished update of tab footers</t>
  </si>
  <si>
    <t>Updated PPAP Requirements tab with N/R information and * specific reqs. Removed buyer Number from PSW; Added conditional formatting to the dimensional tab, split the paint tab into 2 tabs (paint and plating) &amp; Appearance Approval Tab update, added "Format for example only; Supplier created templates may be used" for any example template in the workbook</t>
  </si>
  <si>
    <t>Andrea Krueger / Scott Ball</t>
  </si>
  <si>
    <t xml:space="preserve">Added Section J labeling tab and PPAP requirements; Updates to PSW materials, reporting, paint worksheet added surface profile, weld worksheet added piece 1-3, replaced ratings matrix for S,O,D, added criticality matrix, added QC-112 PPAP check list, added QC-116 COTS exceptions form, added QC-112 to PPAP requirements matrix and PSW check boxes,  capability worksheet replaced with web link, DFMEA &amp; PFMEA worksheets replaced. </t>
  </si>
  <si>
    <t xml:space="preserve">Scott Ball </t>
  </si>
  <si>
    <t xml:space="preserve">Revised the PSW citation to D.32 for the SSG. Removed QC-116 COTS exception form. Added C of C Template. Revised QC-112 to include castings section and heading information automatic fill. Revised the Detection ratings scale. </t>
  </si>
  <si>
    <t xml:space="preserve">Revised the QC-112 check list; COTS, Armor. Revised the Print Notes- Plating worksheet, C of C changed to Excel format. Revised Print Notes- Paint worksheet to include ARL # and cyclical testing </t>
  </si>
  <si>
    <t>Scott Ball / Andrea Krueger</t>
  </si>
  <si>
    <t>PSW- included QC-112 in description for level 3 requirement, C of C Template: added supplier PN, added "evidence of commerciality…", added tab for UID TRACEABILITY LABEL, Added to the paint and plating worksheet, revised QC-112 checklist C of C section, updated Oshkosh Logo</t>
  </si>
  <si>
    <t>Added DUNS to PSW, Added "Defense Specific Requirement" to sections of QC-112 (Armor, Finish Paint, CFAT, UID for Master Sample, Sample Production Parts, Qualified Lab Docs, Added #22 to Castings) Added NGDV Specific Requirement, NGDV Addendum (Sample Production Parts, Qualified Lab Docs), added more detail on what COTS is, Changed CofC Template tab name to CofC COTS, added CofC 3D Model tab. Also updated brands on COVER page.</t>
  </si>
  <si>
    <t>Changed name of PRINT NOTES - WELDING tab to DIMENSIONAL - WELD. Added GAGE TYPE (including *Traceable to NIST), WELD PASS/FAIL for Weld dimensionals. For PPAP Requirements tab, changed 2.) to include "; Weld dims &amp; docs (such as WPS/PQR/Welder certs) to be noted on DIMENSIONAL - WELD tab" and removed "Welding Documentation such as WPS/PQRs/Welder Certs" from 5.). For PSW, added 2b.) Dimensional results (Weld) and removed 5f.) Print Notes: Weld. Updated PPAP Requirements tab for N/R information and specific reqs to be N/R= Documents are not required for development or submission (unless otherwise noted by program). Added "RCM" to Supplier Change Request &amp; N/A for NGDV in areas of QC-112 CHECK LIST.</t>
  </si>
  <si>
    <t>Jessica Halvorson</t>
  </si>
  <si>
    <t>Added logo to CofC COTS &amp; CofC 3D Model</t>
  </si>
  <si>
    <t>Production Part Approval Process (PPAP)</t>
  </si>
  <si>
    <t>Revision 2.4</t>
  </si>
  <si>
    <t xml:space="preserve">PPAP INTRODUCTION </t>
  </si>
  <si>
    <t>PPAP packages are expected to be received by Oshkosh Corporation by the date assigned by Oshkosh Corporation Designee.  If for any reason you cannot meet this date, contact Oshkosh Corporation Designee for resolution.</t>
  </si>
  <si>
    <t xml:space="preserve">It is the policy of Oshkosh Corporation to approve initial samples of supplier provided parts before receiving production orders of those parts Oshkosh has developed the PPAP PROCESS to facilitate this requirement. </t>
  </si>
  <si>
    <t>The Default PPAP is Level 2, unless otherwise required by the Oshkosh Segment Quality Representative</t>
  </si>
  <si>
    <t>PPAP requirements apply to the following parts:</t>
  </si>
  <si>
    <t xml:space="preserve">   1) Initial submission</t>
  </si>
  <si>
    <t xml:space="preserve">   2) Engineering Change(s)</t>
  </si>
  <si>
    <t xml:space="preserve">   3) Tooling: Transfer, Replacement, Refurbishment, or additional</t>
  </si>
  <si>
    <t xml:space="preserve">   4) Correction of Discrepancy</t>
  </si>
  <si>
    <t xml:space="preserve">   5) Production Break to Oshkosh Corporation &gt; 1 year</t>
  </si>
  <si>
    <t xml:space="preserve">   6) Change to Optional Construction or Material</t>
  </si>
  <si>
    <t xml:space="preserve">   7) Sub-Supplier or Material Source Change</t>
  </si>
  <si>
    <t xml:space="preserve">   8) Change in Part Processing</t>
  </si>
  <si>
    <t xml:space="preserve">   9) Parts produced at Additional Location</t>
  </si>
  <si>
    <t xml:space="preserve">   10) Other - please specify</t>
  </si>
  <si>
    <r>
      <t xml:space="preserve">Please reference the </t>
    </r>
    <r>
      <rPr>
        <b/>
        <i/>
        <u/>
        <sz val="13"/>
        <color indexed="10"/>
        <rFont val="Arial"/>
        <family val="2"/>
      </rPr>
      <t>Oshkosh Corporation Global Supplier Quality Manual</t>
    </r>
    <r>
      <rPr>
        <b/>
        <sz val="13"/>
        <color indexed="10"/>
        <rFont val="Arial"/>
        <family val="2"/>
      </rPr>
      <t xml:space="preserve"> for more detail on PPAP requirements.  The Manual can be retrieved on the http://osn.oshkoshcorp.com/ website.</t>
    </r>
  </si>
  <si>
    <r>
      <rPr>
        <sz val="10"/>
        <rFont val="Arial"/>
        <family val="2"/>
      </rPr>
      <t xml:space="preserve">The information in blue is interlinked to the other spreadsheets.                                                                            
</t>
    </r>
    <r>
      <rPr>
        <b/>
        <sz val="10"/>
        <color indexed="12"/>
        <rFont val="Arial"/>
        <family val="2"/>
      </rPr>
      <t>FILL IN THE BLUE SECTIONS FOR AUTOMATIC INPUT INTO FORMS</t>
    </r>
  </si>
  <si>
    <t>Part Name</t>
  </si>
  <si>
    <t>PART NAME</t>
  </si>
  <si>
    <t>Part Number</t>
  </si>
  <si>
    <t>PART NUMBER</t>
  </si>
  <si>
    <t>Engineering Revision Level</t>
  </si>
  <si>
    <t>ERL DATE</t>
  </si>
  <si>
    <t>Engineering Revision Level Date</t>
  </si>
  <si>
    <t>Models / Vehicle</t>
  </si>
  <si>
    <t>MODEL / VEHICLE</t>
  </si>
  <si>
    <t>Supplier Name</t>
  </si>
  <si>
    <t xml:space="preserve">SUPPLIER NAME </t>
  </si>
  <si>
    <t>Supplier Number</t>
  </si>
  <si>
    <t>Street Address</t>
  </si>
  <si>
    <t>ADDRESS</t>
  </si>
  <si>
    <t>City</t>
  </si>
  <si>
    <t>CITY</t>
  </si>
  <si>
    <t>State</t>
  </si>
  <si>
    <t>STATE</t>
  </si>
  <si>
    <t>Country</t>
  </si>
  <si>
    <t>COUNTRY</t>
  </si>
  <si>
    <t>Zip</t>
  </si>
  <si>
    <t>ZIP</t>
  </si>
  <si>
    <t>Phone Number</t>
  </si>
  <si>
    <t>555-555-5555</t>
  </si>
  <si>
    <t>Fax Number</t>
  </si>
  <si>
    <t>555-555-5554</t>
  </si>
  <si>
    <t>DUNS Number</t>
  </si>
  <si>
    <t>Email Address</t>
  </si>
  <si>
    <t>Emailme@somewhere.com</t>
  </si>
  <si>
    <t>Oshkosh Corporation
PPAP Part Submission Requirements</t>
  </si>
  <si>
    <t>Part Number:</t>
  </si>
  <si>
    <t>Purchase Order No.</t>
  </si>
  <si>
    <t xml:space="preserve">ALL PPAP CRITERIA
MUST CONFORM TO 
Oshkosh Corporation Customer Specifics defined in the Global Supplier Quality Manual 
  </t>
  </si>
  <si>
    <t>Revision Level:</t>
  </si>
  <si>
    <t>Part Description:</t>
  </si>
  <si>
    <t>Supplier Name:</t>
  </si>
  <si>
    <t>Reason for Request:</t>
  </si>
  <si>
    <t>Supplier Number:</t>
  </si>
  <si>
    <t>OSK Program:</t>
  </si>
  <si>
    <t>Date Issued:</t>
  </si>
  <si>
    <t>Submission Due Date:</t>
  </si>
  <si>
    <t>UNLESS OTHERWISE SPECIFIED IN WRITING BY OSHKOSH CORPORATION:</t>
  </si>
  <si>
    <r>
      <t>Default PPAP Submission Level 2 - Unless Otherwise Specified by Oshkosh Corporation 
(Segment Specific Requirements may vary)</t>
    </r>
    <r>
      <rPr>
        <b/>
        <sz val="10"/>
        <rFont val="Arial"/>
        <family val="2"/>
      </rPr>
      <t xml:space="preserve">
S = Supplier Must Send Items to Oshkosh Corporation for Approval
* =  Applicable material info required (material certification, Certificate of Compliance, or catalog page) with PSW
N/R= Documents are not required for development or submission</t>
    </r>
    <r>
      <rPr>
        <b/>
        <sz val="12"/>
        <rFont val="Arial"/>
        <family val="2"/>
      </rPr>
      <t xml:space="preserve">  (unless otherwise noted by program ie NGDV)</t>
    </r>
  </si>
  <si>
    <t>Submission Level</t>
  </si>
  <si>
    <t>PPAP Submission Requirements and Detail Description</t>
  </si>
  <si>
    <t>1.) Part Submission Warrant (PSW)</t>
  </si>
  <si>
    <t xml:space="preserve">S </t>
  </si>
  <si>
    <t>S</t>
  </si>
  <si>
    <r>
      <t xml:space="preserve">2.) Dimensional Results </t>
    </r>
    <r>
      <rPr>
        <b/>
        <sz val="9"/>
        <color rgb="FFFF0000"/>
        <rFont val="Arial"/>
        <family val="2"/>
      </rPr>
      <t>(Sub-Components Required - Refer to OSK-P2000 Production Part Approval Process (Sec 5.6)</t>
    </r>
    <r>
      <rPr>
        <b/>
        <sz val="10"/>
        <rFont val="Arial"/>
        <family val="2"/>
      </rPr>
      <t>; Weld dimensionals/documentation (such as WPS/PQR/Welder certs) to be noted on DIMENSIONAL - WELD tab</t>
    </r>
  </si>
  <si>
    <t>N/R</t>
  </si>
  <si>
    <t>3.) Design Records (Bubble Print)</t>
  </si>
  <si>
    <r>
      <t xml:space="preserve">4.) PPAP Samples </t>
    </r>
    <r>
      <rPr>
        <b/>
        <i/>
        <sz val="10"/>
        <rFont val="Arial"/>
        <family val="2"/>
      </rPr>
      <t>- first production order / upon request prior to production order</t>
    </r>
  </si>
  <si>
    <r>
      <t xml:space="preserve">5.) Print Notes: </t>
    </r>
    <r>
      <rPr>
        <b/>
        <sz val="9"/>
        <rFont val="Arial"/>
        <family val="2"/>
      </rPr>
      <t>(Attach copy of Raw Material Certification / Performance Test Report / Surface Finish</t>
    </r>
    <r>
      <rPr>
        <b/>
        <sz val="9"/>
        <color indexed="10"/>
        <rFont val="Arial"/>
        <family val="2"/>
      </rPr>
      <t xml:space="preserve">, </t>
    </r>
    <r>
      <rPr>
        <b/>
        <sz val="9"/>
        <rFont val="Arial"/>
        <family val="2"/>
      </rPr>
      <t>Paint Process)</t>
    </r>
  </si>
  <si>
    <t>*</t>
  </si>
  <si>
    <r>
      <t xml:space="preserve">6.) Supplier Change Request (OSK-F1000 / RCM) - </t>
    </r>
    <r>
      <rPr>
        <b/>
        <i/>
        <sz val="10"/>
        <rFont val="Arial"/>
        <family val="2"/>
      </rPr>
      <t>if applicable</t>
    </r>
  </si>
  <si>
    <r>
      <t xml:space="preserve">7.) Design Failure Modes effects Analysis (DFMEA) - </t>
    </r>
    <r>
      <rPr>
        <b/>
        <i/>
        <sz val="10"/>
        <rFont val="Arial"/>
        <family val="2"/>
      </rPr>
      <t>if supplier is design responsible</t>
    </r>
  </si>
  <si>
    <t>8.) Process Flow Diagram (PFD)</t>
  </si>
  <si>
    <t>9.) Process Failure Modes Effects Analysis (PFMEA)</t>
  </si>
  <si>
    <r>
      <t xml:space="preserve">10.) Initial Process Capability </t>
    </r>
    <r>
      <rPr>
        <b/>
        <i/>
        <sz val="10"/>
        <rFont val="Arial"/>
        <family val="2"/>
      </rPr>
      <t>- for major / critical characteristics - if applicable</t>
    </r>
  </si>
  <si>
    <r>
      <t xml:space="preserve">11.) Measurement System Analysis (MSA)  </t>
    </r>
    <r>
      <rPr>
        <b/>
        <i/>
        <sz val="10"/>
        <rFont val="Arial"/>
        <family val="2"/>
      </rPr>
      <t>- for major / critical characteristics - if applicable</t>
    </r>
  </si>
  <si>
    <t>12.) Process Control Plan</t>
  </si>
  <si>
    <r>
      <t xml:space="preserve">13.) Appearance Approval Report (AAR) </t>
    </r>
    <r>
      <rPr>
        <b/>
        <i/>
        <sz val="10"/>
        <rFont val="Arial"/>
        <family val="2"/>
      </rPr>
      <t>- if applicable</t>
    </r>
  </si>
  <si>
    <r>
      <t xml:space="preserve">14.) Checking Aids (Fixture, gage, template, etc) </t>
    </r>
    <r>
      <rPr>
        <b/>
        <i/>
        <sz val="10"/>
        <rFont val="Arial"/>
        <family val="2"/>
      </rPr>
      <t>- if applicable</t>
    </r>
  </si>
  <si>
    <r>
      <t xml:space="preserve">15.) Records of Compliance with Customer Specific Requirements </t>
    </r>
    <r>
      <rPr>
        <b/>
        <i/>
        <sz val="10"/>
        <rFont val="Arial"/>
        <family val="2"/>
      </rPr>
      <t xml:space="preserve"> - if applicable</t>
    </r>
  </si>
  <si>
    <t>16.) Photo Documentation (Master Sample of PPAP parts &amp; Section J-Labeling)</t>
  </si>
  <si>
    <r>
      <t xml:space="preserve">17.) Tooling Photo Documentation </t>
    </r>
    <r>
      <rPr>
        <b/>
        <i/>
        <sz val="10"/>
        <rFont val="Arial"/>
        <family val="2"/>
      </rPr>
      <t>- if applicable</t>
    </r>
  </si>
  <si>
    <t xml:space="preserve">18.) QC-112 PPAP Check List </t>
  </si>
  <si>
    <t>Additional Submission Instructions below:</t>
  </si>
  <si>
    <t>PPAP SAMPLE PARTS - LABEL</t>
  </si>
  <si>
    <t>Send identified sample(s), such as, Piece#1, Piece#2, Piece#3, etc to Oshkosh Corporation with appropriate label.</t>
  </si>
  <si>
    <t>Please complete and attach this page on the outside of each package in plain view of a fork lift/material handler/operator. Put the Packing slip pocket near the label. 
In the event parts are “Loose” shipped, a label should be placed on each part. This would also apply to parts laying on pallets. Label on a painted part must be wire tied or attached in a way such that the painted surface is protected from label adhesion.</t>
  </si>
  <si>
    <t>PPAP SAMPLE PARTS</t>
  </si>
  <si>
    <t>INSPECTION VERIFICATION REQUIRED</t>
  </si>
  <si>
    <t xml:space="preserve">Purchased Order#: </t>
  </si>
  <si>
    <t xml:space="preserve"> </t>
  </si>
  <si>
    <t xml:space="preserve">Part Number: </t>
  </si>
  <si>
    <t xml:space="preserve">Revision Level: </t>
  </si>
  <si>
    <t xml:space="preserve">Supplier Name: </t>
  </si>
  <si>
    <t xml:space="preserve">Supplier Number: </t>
  </si>
  <si>
    <t xml:space="preserve">Supplier Inspected By: </t>
  </si>
  <si>
    <t>Part Submission Warrant</t>
  </si>
  <si>
    <t>Oshkosh Part Number</t>
  </si>
  <si>
    <t>Shown on Drawing Number</t>
  </si>
  <si>
    <t>Supplier Part Number</t>
  </si>
  <si>
    <t>Dated</t>
  </si>
  <si>
    <t>Safety and/or Government Regulation</t>
  </si>
  <si>
    <t>ORGANIZATION MANUFACTURING INFORMATION</t>
  </si>
  <si>
    <t>CUSTOMER SUBMITTAL INFORMATION</t>
  </si>
  <si>
    <t>Organization Name &amp; Supplier/Vendor Code</t>
  </si>
  <si>
    <t>Customer Name/Division</t>
  </si>
  <si>
    <t>Buyer</t>
  </si>
  <si>
    <t>U.S.A.</t>
  </si>
  <si>
    <t>Region</t>
  </si>
  <si>
    <t>Postal Code</t>
  </si>
  <si>
    <t>DUNS</t>
  </si>
  <si>
    <t>MATERIALS REPORTING</t>
  </si>
  <si>
    <t>REASON FOR SUBMISSION (Check at least one)</t>
  </si>
  <si>
    <t xml:space="preserve">Initial submission </t>
  </si>
  <si>
    <t>Change to Optional Construction or Material</t>
  </si>
  <si>
    <t>Engineering Change(s)</t>
  </si>
  <si>
    <t>Sub-Supplier or Material Source Change</t>
  </si>
  <si>
    <t>Tooling: Transfer, Replacement, Refurbishment, or additional</t>
  </si>
  <si>
    <t>Change in Part Processing</t>
  </si>
  <si>
    <t>Correction of Discrepancy</t>
  </si>
  <si>
    <t>Parts produced at Additional Location</t>
  </si>
  <si>
    <t>Production Break to Oshkosh Corporation &gt; 1 year</t>
  </si>
  <si>
    <t>Other - please specify</t>
  </si>
  <si>
    <t>REQUESTED SUBMISSION LEVEL (Check one)</t>
  </si>
  <si>
    <r>
      <t xml:space="preserve">Level 1 - Warrant only submitted to customer. </t>
    </r>
    <r>
      <rPr>
        <sz val="7"/>
        <rFont val="Arial"/>
        <family val="2"/>
      </rPr>
      <t>*Applicable material info required (material certification, Certificate of Compliance, or catalog page)</t>
    </r>
  </si>
  <si>
    <t>Level 2 - Warrant with product samples, ISIR, and Material/Performance/Surface Finish/Paint Test Results</t>
  </si>
  <si>
    <t>(Check items that have been submitted within this PPAP submission)</t>
  </si>
  <si>
    <t xml:space="preserve">Level 3 - All Level 2 Requirements plus: QC-112 (Defense only), DFMEA, PFD, PFMEA, Control Plan, Initial Process Capability, MSA, checking aids, </t>
  </si>
  <si>
    <t xml:space="preserve"> customer specific requirements (CFAT), master sample photo, tooling photo</t>
  </si>
  <si>
    <t>(Check items that have been submitted within this PPAP Submission - See PPAP Requirements Tab)</t>
  </si>
  <si>
    <t xml:space="preserve">Level 4 </t>
  </si>
  <si>
    <t>(Check items that have been submitted within this PPAP Submission)</t>
  </si>
  <si>
    <t xml:space="preserve">      5. Confirmation of conformance to all Print Notes:</t>
  </si>
  <si>
    <t>Is each Customer Tool properly tagged and numbered?</t>
  </si>
  <si>
    <t>Declaration:</t>
  </si>
  <si>
    <t>I have noted on this part submission warrant any deviation from the associated design record and/or any areas of non-compliance to the Oshkosh Corporation requirements.   If Yes, Explain _____________________________________________________________________
_______________________________________________________________________________________________________________</t>
  </si>
  <si>
    <t>Organization Authorized Signature</t>
  </si>
  <si>
    <t>Print Name</t>
  </si>
  <si>
    <t>Phone No.</t>
  </si>
  <si>
    <t>Fax No.</t>
  </si>
  <si>
    <t>Title</t>
  </si>
  <si>
    <t>E-mail</t>
  </si>
  <si>
    <t>FOR CUSTOMER USE ONLY 
(Level 4 PPAP's do not require signed PSW)</t>
  </si>
  <si>
    <t>PPAP Warrant Disposition:</t>
  </si>
  <si>
    <t>Customer Signature</t>
  </si>
  <si>
    <t>Customer Tracking Number (optional)</t>
  </si>
  <si>
    <t>DISTRIBUTION STATEMENT C:  (Applies to all FMTV Technical Data)</t>
  </si>
  <si>
    <t xml:space="preserve">Distribution authorized to US government agencies and their contractors, Reason:  Administrative or Operational Use.  Date of Determination (Part Submission Warrant Supplier Completion Date).  Other requests for this document shall be referred to:  The Project Manager, Medium Tactical Vehicles, Attn: Engineering Director, Mail Stop #500, 6501  East 11 Mile Road, Warren, MI 48397-5000 DSN 786-6622 or Commercial (586) 282-6622 </t>
  </si>
  <si>
    <t xml:space="preserve">COMPANY LETTERHEAD REQUIRED </t>
  </si>
  <si>
    <r>
      <t xml:space="preserve">Certificate of Conformance (CoC)
</t>
    </r>
    <r>
      <rPr>
        <sz val="12"/>
        <rFont val="Arial"/>
        <family val="2"/>
      </rPr>
      <t>Commercial Off The Shelf (COTS)</t>
    </r>
  </si>
  <si>
    <t>Supplier's Part Number:</t>
  </si>
  <si>
    <t>OSK Part Number:</t>
  </si>
  <si>
    <t>OSK Drawing Number:</t>
  </si>
  <si>
    <t>Revision:</t>
  </si>
  <si>
    <t>The following are the minimum PPAP elements that must be submitted with a COTS item.</t>
  </si>
  <si>
    <t>Design Record (balloon drawing)</t>
  </si>
  <si>
    <t>Engineering Change Documents (if applicable)</t>
  </si>
  <si>
    <t>Customer Engineering Approval (if applicable)</t>
  </si>
  <si>
    <t>Dimensional Results</t>
  </si>
  <si>
    <t>Sample Production Parts</t>
  </si>
  <si>
    <t>Master Sample (photo)</t>
  </si>
  <si>
    <t>Customer Specific Requirements (CFAT) (if applicable)</t>
  </si>
  <si>
    <t>Evidence from the OEM to demonstrate commerciality of part (catalog page, product data sheet, etc)</t>
  </si>
  <si>
    <t xml:space="preserve">I certify that the items / materials referenced above are commercially available. </t>
  </si>
  <si>
    <t xml:space="preserve">I certify that the above mentioned items/materials meet the purchase order requirements and referenced drawing specifications and standards. I also certify I am an authorized supplier representative. </t>
  </si>
  <si>
    <t>Signature</t>
  </si>
  <si>
    <t>OSK Purchased Part Number:</t>
  </si>
  <si>
    <t>OSK Revision:</t>
  </si>
  <si>
    <t>OSK Casting Number:</t>
  </si>
  <si>
    <t>OSK Casting Revision:</t>
  </si>
  <si>
    <t xml:space="preserve">I, as the supplier to Oshosh Defense, acknowledge that the applicable revision level of the 3D model aligns with the Oshkosh print revision. </t>
  </si>
  <si>
    <t>This certifies the parts/items/materials identified above conform to all applicable drawings and/or specifications as evidenced by reports or other documentation on file and other other purchase order and quality requirements have been met.</t>
  </si>
  <si>
    <t xml:space="preserve">PPAP ELEMENTS CHECKLIST </t>
  </si>
  <si>
    <t>SUPPLIER NAME:</t>
  </si>
  <si>
    <t>PART NUMBER:</t>
  </si>
  <si>
    <t>SUPPLIER #:</t>
  </si>
  <si>
    <t>SUPPLIER NUMBER</t>
  </si>
  <si>
    <t>PART DESCRIPTION:</t>
  </si>
  <si>
    <t>SUBMITTER:</t>
  </si>
  <si>
    <t>REVISION LEVEL:</t>
  </si>
  <si>
    <t>CHECKLIST REV. DATE:</t>
  </si>
  <si>
    <t>F</t>
  </si>
  <si>
    <t>Dimensional Results/Print Notes</t>
  </si>
  <si>
    <t>Design Record</t>
  </si>
  <si>
    <t>Engineering Changes</t>
  </si>
  <si>
    <t>DFMEA</t>
  </si>
  <si>
    <t>Process Flow Diagram</t>
  </si>
  <si>
    <t>PFMEA</t>
  </si>
  <si>
    <t>Control Plan</t>
  </si>
  <si>
    <t>Process Capability</t>
  </si>
  <si>
    <t>MSA</t>
  </si>
  <si>
    <t>Appearance Approval</t>
  </si>
  <si>
    <t>Checking Aids</t>
  </si>
  <si>
    <t>Material Performance Testing</t>
  </si>
  <si>
    <t>Qualified Lab Docs</t>
  </si>
  <si>
    <t>Master Sample Picture</t>
  </si>
  <si>
    <t>Customer Specific Requirements (CFAT)</t>
  </si>
  <si>
    <t>2.2.18</t>
  </si>
  <si>
    <t>2.2.9</t>
  </si>
  <si>
    <t>2.2.1</t>
  </si>
  <si>
    <t>2.2.2</t>
  </si>
  <si>
    <t>2.2.4</t>
  </si>
  <si>
    <t>2.2.5</t>
  </si>
  <si>
    <t>2.2.6</t>
  </si>
  <si>
    <t>2.2.7</t>
  </si>
  <si>
    <t>2.2.11</t>
  </si>
  <si>
    <t>2.2.8</t>
  </si>
  <si>
    <t>2.2.13</t>
  </si>
  <si>
    <t>2.2.16</t>
  </si>
  <si>
    <t>2.2.10</t>
  </si>
  <si>
    <t>2.2.12</t>
  </si>
  <si>
    <t>2.2.14</t>
  </si>
  <si>
    <t>2.2.15</t>
  </si>
  <si>
    <t>2.2.17</t>
  </si>
  <si>
    <t>Elements shaded green (above) indicate minimum submittal for interim approval</t>
  </si>
  <si>
    <t>AIAG-PPAP Section</t>
  </si>
  <si>
    <t>PPAP Element</t>
  </si>
  <si>
    <t>PPAP Submission Comments</t>
  </si>
  <si>
    <t>*Commercial Off the Shelf (COTS)  - (If Applicable on Purchased Part Level)</t>
  </si>
  <si>
    <t>Y</t>
  </si>
  <si>
    <t>N</t>
  </si>
  <si>
    <t>N/A</t>
  </si>
  <si>
    <t>Comments</t>
  </si>
  <si>
    <t>Commercial off the Shelf (COTS) Components are items sold in the commercial marketplace. These parts are commercially available (and at times procured through distributors). They cannot be modified, combined, evolved, or “of-a-type” commercial items. They must truly be “as-is”. For further definition, refer to FAR 2.101</t>
  </si>
  <si>
    <r>
      <t xml:space="preserve">Is this component </t>
    </r>
    <r>
      <rPr>
        <b/>
        <sz val="10"/>
        <rFont val="Arial"/>
        <family val="2"/>
      </rPr>
      <t>Commercial Off the Shelf</t>
    </r>
    <r>
      <rPr>
        <sz val="10"/>
        <rFont val="Arial"/>
        <family val="2"/>
      </rPr>
      <t xml:space="preserve"> (commercially available to the general public, </t>
    </r>
    <r>
      <rPr>
        <u/>
        <sz val="10"/>
        <rFont val="Arial"/>
        <family val="2"/>
      </rPr>
      <t>unaltered, and under the manufacturers’ EXACT part number)</t>
    </r>
    <r>
      <rPr>
        <sz val="10"/>
        <rFont val="Arial"/>
        <family val="2"/>
      </rPr>
      <t xml:space="preserve"> as defined in the </t>
    </r>
    <r>
      <rPr>
        <i/>
        <sz val="10"/>
        <rFont val="Arial"/>
        <family val="2"/>
      </rPr>
      <t>Defense Segment Addendum, Section 14?</t>
    </r>
    <r>
      <rPr>
        <sz val="10"/>
        <rFont val="Arial"/>
        <family val="2"/>
      </rPr>
      <t xml:space="preserve">
</t>
    </r>
  </si>
  <si>
    <t>1A</t>
  </si>
  <si>
    <r>
      <t>If the answer to question 1 is yes, are the minimum PPAP elements for a COTS part (including a catalog page or equivalent, verbatim to</t>
    </r>
    <r>
      <rPr>
        <u/>
        <sz val="10"/>
        <rFont val="Arial"/>
        <family val="2"/>
      </rPr>
      <t xml:space="preserve"> address all OSK specifications</t>
    </r>
    <r>
      <rPr>
        <sz val="10"/>
        <rFont val="Arial"/>
        <family val="2"/>
      </rPr>
      <t xml:space="preserve">) provided in accordance to the COTS section in the </t>
    </r>
    <r>
      <rPr>
        <i/>
        <sz val="10"/>
        <rFont val="Arial"/>
        <family val="2"/>
      </rPr>
      <t>Defense Segment Addendum, Section 14</t>
    </r>
    <r>
      <rPr>
        <sz val="10"/>
        <rFont val="Arial"/>
        <family val="2"/>
      </rPr>
      <t xml:space="preserve">, </t>
    </r>
    <r>
      <rPr>
        <u/>
        <sz val="10"/>
        <rFont val="Arial"/>
        <family val="2"/>
      </rPr>
      <t>and</t>
    </r>
    <r>
      <rPr>
        <sz val="10"/>
        <rFont val="Arial"/>
        <family val="2"/>
      </rPr>
      <t xml:space="preserve"> in accordance to the </t>
    </r>
    <r>
      <rPr>
        <i/>
        <sz val="10"/>
        <rFont val="Arial"/>
        <family val="2"/>
      </rPr>
      <t>OSK Certificate of Conformance form</t>
    </r>
    <r>
      <rPr>
        <sz val="10"/>
        <rFont val="Arial"/>
        <family val="2"/>
      </rPr>
      <t>?</t>
    </r>
  </si>
  <si>
    <r>
      <t xml:space="preserve">Is this component </t>
    </r>
    <r>
      <rPr>
        <b/>
        <sz val="10"/>
        <rFont val="Arial"/>
        <family val="2"/>
      </rPr>
      <t>COTS plus</t>
    </r>
    <r>
      <rPr>
        <sz val="10"/>
        <rFont val="Arial"/>
        <family val="2"/>
      </rPr>
      <t xml:space="preserve"> (commercially available</t>
    </r>
    <r>
      <rPr>
        <u/>
        <sz val="10"/>
        <rFont val="Arial"/>
        <family val="2"/>
      </rPr>
      <t xml:space="preserve"> </t>
    </r>
    <r>
      <rPr>
        <b/>
        <u/>
        <sz val="10"/>
        <rFont val="Arial"/>
        <family val="2"/>
      </rPr>
      <t>but</t>
    </r>
    <r>
      <rPr>
        <sz val="10"/>
        <rFont val="Arial"/>
        <family val="2"/>
      </rPr>
      <t xml:space="preserve"> with additional performance / print requirements) as defined in the </t>
    </r>
    <r>
      <rPr>
        <i/>
        <sz val="10"/>
        <rFont val="Arial"/>
        <family val="2"/>
      </rPr>
      <t>Defense Segment Addendum, Section 14</t>
    </r>
  </si>
  <si>
    <t>2A</t>
  </si>
  <si>
    <r>
      <t xml:space="preserve">If the answer to question 2 is yes, have you provided objective evidence that the part meets all of the OSK print requirement? (see </t>
    </r>
    <r>
      <rPr>
        <i/>
        <sz val="10"/>
        <rFont val="Arial"/>
        <family val="2"/>
      </rPr>
      <t>Defense Segment Addendum, Section 14)</t>
    </r>
  </si>
  <si>
    <t xml:space="preserve">new question </t>
  </si>
  <si>
    <t>PSW</t>
  </si>
  <si>
    <t xml:space="preserve">Is the current copy of the PPAP workbook utilized (Note: See Oshkosh Supplier Network or Reliance for latest revision- located: https://osn.oshkoshcorp.com)? </t>
  </si>
  <si>
    <t>Are all sections completed properly and the PSW signed and dated?</t>
  </si>
  <si>
    <t>Does the revision level for the drawing submitted match the Purchase Order?</t>
  </si>
  <si>
    <r>
      <t>Is the PO # field completed?</t>
    </r>
    <r>
      <rPr>
        <strike/>
        <sz val="10"/>
        <color indexed="8"/>
        <rFont val="Arial"/>
        <family val="2"/>
      </rPr>
      <t xml:space="preserve"> </t>
    </r>
  </si>
  <si>
    <t>Is the Manufacturer &amp; Customer name accurate &amp; complete?</t>
  </si>
  <si>
    <t>Is the buyer's name included?</t>
  </si>
  <si>
    <t>Is the Materials Report Section in compliance with Suppliers Standards Guide (Section D.32)?</t>
  </si>
  <si>
    <t>Are the reason(s) for PPAP submittal accurate AND checked?</t>
  </si>
  <si>
    <t xml:space="preserve">Is the correct Submission level checked AND applicable elements checked? </t>
  </si>
  <si>
    <t>Dimensional Results / Print Notes</t>
  </si>
  <si>
    <t>Are the dimensional results, dated-signed and  relatively current?</t>
  </si>
  <si>
    <t>Are 3 parts measured as required for Level 3 PPAP?</t>
  </si>
  <si>
    <t>Is 1 part measured for sub-tier level drawing?</t>
  </si>
  <si>
    <t>Are the TOLERANCES properly recorded?</t>
  </si>
  <si>
    <t>Are the MIN / MAX spec limits on the ISIR correct according to the TOLERANCE limits on the print?</t>
  </si>
  <si>
    <t>Are the dimensional results within specification?</t>
  </si>
  <si>
    <r>
      <rPr>
        <sz val="10"/>
        <color indexed="8"/>
        <rFont val="Arial"/>
        <family val="2"/>
      </rPr>
      <t>If</t>
    </r>
    <r>
      <rPr>
        <b/>
        <sz val="10"/>
        <color indexed="8"/>
        <rFont val="Arial"/>
        <family val="2"/>
      </rPr>
      <t xml:space="preserve"> </t>
    </r>
    <r>
      <rPr>
        <sz val="10"/>
        <color indexed="8"/>
        <rFont val="Arial"/>
        <family val="2"/>
      </rPr>
      <t xml:space="preserve">dimensional results for each of the 3 pieces are </t>
    </r>
    <r>
      <rPr>
        <i/>
        <sz val="10"/>
        <color indexed="8"/>
        <rFont val="Arial"/>
        <family val="2"/>
      </rPr>
      <t xml:space="preserve">identical, </t>
    </r>
    <r>
      <rPr>
        <sz val="10"/>
        <color indexed="8"/>
        <rFont val="Arial"/>
        <family val="2"/>
      </rPr>
      <t>is there justification for the exact values recorded (it otherwise appears to be pencil-whipped)</t>
    </r>
    <r>
      <rPr>
        <sz val="10"/>
        <color indexed="8"/>
        <rFont val="Arial"/>
        <family val="2"/>
      </rPr>
      <t>?</t>
    </r>
  </si>
  <si>
    <t>Are Standard or Metric units properly recorded according to the print ?</t>
  </si>
  <si>
    <t>Are proper GAGE TYPES used for the specified tolerance (adequate discrimination)?</t>
  </si>
  <si>
    <t xml:space="preserve">Are proper GAGE TYPES used for the application (calipers / tape measures have limited use)? </t>
  </si>
  <si>
    <t>Are multiple dimensions ALL listed and ALL verified (example 2x's, 6x's, etc.)?</t>
  </si>
  <si>
    <t>Are MSA / GRR / Capability Studies provided for Critical Characteristics?</t>
  </si>
  <si>
    <t xml:space="preserve">For multi-cavity tooling, at least 1 piece per cavity must have a complete layout  </t>
  </si>
  <si>
    <t>Print Notes</t>
  </si>
  <si>
    <t>Are all print notes addressed?</t>
  </si>
  <si>
    <t xml:space="preserve">Are there requirements in the Notes for which Certifications are needed? (Painting, Plating, Welding, material, traceability, performance testing) </t>
  </si>
  <si>
    <t>Are three pieces verified and the results recorded for each print note as required for Level 3 PPAP?</t>
  </si>
  <si>
    <t>Is the Print Notes Report signed and dated?</t>
  </si>
  <si>
    <t>Does balloon drawing use the OSK/AOPN drawing?</t>
  </si>
  <si>
    <t>Is the balloon drawing provided legible?</t>
  </si>
  <si>
    <t>Are there SC / CC's identified on the print (no = NA)?</t>
  </si>
  <si>
    <t>Is the drawing or design record at the proper engineering/revision  level and does it matches the P.O.?</t>
  </si>
  <si>
    <t>Are all dimensions including notes (weld symbols, etc.) ballooned on the drawing?</t>
  </si>
  <si>
    <t>2.2.2 &amp; 2.2.3</t>
  </si>
  <si>
    <t>Authorized Engineering Change Docs (RCM (Reliance Change Management)/Customer Engineering approval</t>
  </si>
  <si>
    <t>2.2.3</t>
  </si>
  <si>
    <t>Is there an approved Deviation Request, submitted to RCM (Reliance Change Management) system, included for all Dimensions, Notes, and Print Discrepancies that do not meet requirements?</t>
  </si>
  <si>
    <t>Is the approved Change Request valid for the order produced?</t>
  </si>
  <si>
    <r>
      <t>If the</t>
    </r>
    <r>
      <rPr>
        <b/>
        <sz val="10"/>
        <color indexed="8"/>
        <rFont val="Arial"/>
        <family val="2"/>
      </rPr>
      <t xml:space="preserve"> supplier </t>
    </r>
    <r>
      <rPr>
        <sz val="10"/>
        <color indexed="8"/>
        <rFont val="Arial"/>
        <family val="2"/>
      </rPr>
      <t>is design responsible: Is the DFMEA is included within the PPAP</t>
    </r>
    <r>
      <rPr>
        <u/>
        <sz val="10"/>
        <color indexed="8"/>
        <rFont val="Arial"/>
        <family val="2"/>
      </rPr>
      <t xml:space="preserve"> OR</t>
    </r>
    <r>
      <rPr>
        <sz val="10"/>
        <color indexed="8"/>
        <rFont val="Arial"/>
        <family val="2"/>
      </rPr>
      <t xml:space="preserve"> is there a record indicating it was reviewed &amp; approved by OSK?</t>
    </r>
  </si>
  <si>
    <r>
      <t xml:space="preserve">Does the print indicate that the component is </t>
    </r>
    <r>
      <rPr>
        <i/>
        <sz val="10"/>
        <color indexed="8"/>
        <rFont val="Arial"/>
        <family val="2"/>
      </rPr>
      <t xml:space="preserve">"Source Control" </t>
    </r>
    <r>
      <rPr>
        <sz val="10"/>
        <color indexed="8"/>
        <rFont val="Arial"/>
        <family val="2"/>
      </rPr>
      <t xml:space="preserve">or </t>
    </r>
    <r>
      <rPr>
        <i/>
        <sz val="10"/>
        <color indexed="8"/>
        <rFont val="Arial"/>
        <family val="2"/>
      </rPr>
      <t>"Vendor Item Control"</t>
    </r>
    <r>
      <rPr>
        <sz val="10"/>
        <color indexed="8"/>
        <rFont val="Arial"/>
        <family val="2"/>
      </rPr>
      <t>? (no = NA)</t>
    </r>
  </si>
  <si>
    <t xml:space="preserve">change the color activation feature </t>
  </si>
  <si>
    <t>Is the DFMEA prepared using current AIAG guidelines?</t>
  </si>
  <si>
    <t>Are Significant Characteristics (Special/ Critical)  identified and captured within the DFMEA (no= NA)?</t>
  </si>
  <si>
    <r>
      <rPr>
        <sz val="10"/>
        <color indexed="8"/>
        <rFont val="Arial"/>
        <family val="2"/>
      </rPr>
      <t xml:space="preserve">If </t>
    </r>
    <r>
      <rPr>
        <b/>
        <sz val="10"/>
        <color indexed="8"/>
        <rFont val="Arial"/>
        <family val="2"/>
      </rPr>
      <t>Oshkosh</t>
    </r>
    <r>
      <rPr>
        <sz val="10"/>
        <color indexed="8"/>
        <rFont val="Arial"/>
        <family val="2"/>
      </rPr>
      <t xml:space="preserve"> is design responsible: Are there SC / CC's present on the print (no = NA)?</t>
    </r>
  </si>
  <si>
    <r>
      <rPr>
        <sz val="10"/>
        <color indexed="8"/>
        <rFont val="Arial"/>
        <family val="2"/>
      </rPr>
      <t xml:space="preserve">If </t>
    </r>
    <r>
      <rPr>
        <b/>
        <sz val="10"/>
        <color indexed="8"/>
        <rFont val="Arial"/>
        <family val="2"/>
      </rPr>
      <t>Oshkosh</t>
    </r>
    <r>
      <rPr>
        <sz val="10"/>
        <color indexed="8"/>
        <rFont val="Arial"/>
        <family val="2"/>
      </rPr>
      <t xml:space="preserve"> is design responsible</t>
    </r>
    <r>
      <rPr>
        <sz val="10"/>
        <color indexed="8"/>
        <rFont val="Arial"/>
        <family val="2"/>
      </rPr>
      <t xml:space="preserve"> </t>
    </r>
    <r>
      <rPr>
        <u/>
        <sz val="10"/>
        <color indexed="8"/>
        <rFont val="Arial"/>
        <family val="2"/>
      </rPr>
      <t>and</t>
    </r>
    <r>
      <rPr>
        <sz val="10"/>
        <color indexed="8"/>
        <rFont val="Arial"/>
        <family val="2"/>
      </rPr>
      <t xml:space="preserve"> the</t>
    </r>
    <r>
      <rPr>
        <sz val="10"/>
        <color indexed="8"/>
        <rFont val="Arial"/>
        <family val="2"/>
      </rPr>
      <t xml:space="preserve"> part is manufactured by OSK: Are the sub-component level PPAP's present with submittal (no = NA)?</t>
    </r>
  </si>
  <si>
    <t>Process Flow Diagram(s)</t>
  </si>
  <si>
    <t>Does the PPAP documentation cite specific print note requirements (associated with product or process) in Flow / PFMEA/ Control Plan (For Example Mil-STD-130 Part Marking ID)?</t>
  </si>
  <si>
    <t xml:space="preserve">NA = red flag </t>
  </si>
  <si>
    <t>Does the Flow Diagram reflect the entire process e.g. Receiving, outside processing?</t>
  </si>
  <si>
    <t>Are the process steps for the Process Flow, PFMEA and Control Plan aligned?</t>
  </si>
  <si>
    <t>Has the PFMEA been constructed utilizing the OSK ranking worksheet for Severity and Occurrences?</t>
  </si>
  <si>
    <t>Are there SC / CC identified by the Supplier? "NO" = N/A (refer to Criticality Matrix in Global Supplier Quality Manual)</t>
  </si>
  <si>
    <t>In cases where SC/CC have been identified, does the supplier have SPC or 100% inspection for them noted in the "Control Method" column?</t>
  </si>
  <si>
    <t>Are Detection values correct for Visual Inspection per AIAG (Minimum 7 or 8)?</t>
  </si>
  <si>
    <t>Are Recommended Actions cited for the highest RPN?</t>
  </si>
  <si>
    <t xml:space="preserve">Has the supplier indicated the Control Plan type? e.g. Prototype / Production </t>
  </si>
  <si>
    <t xml:space="preserve">Are Product and Process Characteristics properly identified (in the correct columns) per the AIAG definitions? </t>
  </si>
  <si>
    <t>Does the Control Plan cover all activities from receiving inspection to shipment?</t>
  </si>
  <si>
    <t>Are all Special Product/Process Characteristics included in the Control Plan?</t>
  </si>
  <si>
    <t>Are Control Method tools such as SPC or 100% inspection for the Special Characteristics defined?</t>
  </si>
  <si>
    <t>Initial Process Studies</t>
  </si>
  <si>
    <t>If there are SC/CC identified (on print or supplier process): Does the supplier meet Cpk of 1.33 for Significant Characteristics and/or Cpk of 1.67 for Critical Characteristics?</t>
  </si>
  <si>
    <t>If there are SC/CC  identified (on print or supplier process) and the supplier conducts 100% inspection instead of Capability Studies, is inspecton included on the Control Plan?</t>
  </si>
  <si>
    <t xml:space="preserve">Were the initial process studies conducted using the required number of samples and using production processing, gauging and materials?  </t>
  </si>
  <si>
    <t>Are there SC/CC's identified (on print or supplier process) and MSA is included in PPAP?</t>
  </si>
  <si>
    <r>
      <t>Has the MSA been constructed using the</t>
    </r>
    <r>
      <rPr>
        <i/>
        <sz val="10"/>
        <color indexed="8"/>
        <rFont val="Arial"/>
        <family val="2"/>
      </rPr>
      <t xml:space="preserve"> Defense Segment MSA Instruction Guide</t>
    </r>
    <r>
      <rPr>
        <sz val="10"/>
        <color indexed="8"/>
        <rFont val="Arial"/>
        <family val="2"/>
      </rPr>
      <t xml:space="preserve"> (located: </t>
    </r>
    <r>
      <rPr>
        <u/>
        <sz val="10"/>
        <color indexed="8"/>
        <rFont val="Arial"/>
        <family val="2"/>
      </rPr>
      <t>https://osn.oshkoshcorp.com</t>
    </r>
    <r>
      <rPr>
        <sz val="10"/>
        <color indexed="8"/>
        <rFont val="Arial"/>
        <family val="2"/>
      </rPr>
      <t xml:space="preserve">)? </t>
    </r>
    <r>
      <rPr>
        <sz val="10"/>
        <color rgb="FF0070C0"/>
        <rFont val="Arial"/>
        <family val="2"/>
      </rPr>
      <t xml:space="preserve"> (Created by Defense Segment for enterprise use)</t>
    </r>
  </si>
  <si>
    <r>
      <t xml:space="preserve">Was the MSA Report / Checklist used to ensure completeness (included within the </t>
    </r>
    <r>
      <rPr>
        <i/>
        <sz val="10"/>
        <color indexed="8"/>
        <rFont val="Arial"/>
        <family val="2"/>
      </rPr>
      <t>Defense Segment MSA Instruction Guide</t>
    </r>
    <r>
      <rPr>
        <sz val="10"/>
        <color indexed="8"/>
        <rFont val="Arial"/>
        <family val="2"/>
      </rPr>
      <t xml:space="preserve">)? </t>
    </r>
    <r>
      <rPr>
        <sz val="10"/>
        <color rgb="FF0070C0"/>
        <rFont val="Arial"/>
        <family val="2"/>
      </rPr>
      <t>(Created by Defense Segment for enterprise use)</t>
    </r>
  </si>
  <si>
    <t xml:space="preserve">Does the PPAP package contain a photo of the measurement tool?  </t>
  </si>
  <si>
    <t>Was an Appearance Approval Report submitted?</t>
  </si>
  <si>
    <t xml:space="preserve">Are all product specific checking aids, fixtures, test stands and Mylar listed on the Control Plan? </t>
  </si>
  <si>
    <t>Has the supplier provided preventive maintenance / calibration records for the checking aids?</t>
  </si>
  <si>
    <t xml:space="preserve">Do all aspects of the checking aids agree with part dimension requirements? </t>
  </si>
  <si>
    <t>Material / Performance Testing</t>
  </si>
  <si>
    <t>Are material certifications included for all requirements specified on the print?</t>
  </si>
  <si>
    <t>Are material certification(s) provided (where no specification is given) to establish a base-line of product acceptability?</t>
  </si>
  <si>
    <t>Are material certification(s) dated relatively recent (within 12 months)?</t>
  </si>
  <si>
    <t>Are material certification(s) signed and dated?</t>
  </si>
  <si>
    <t>Are foreign Certification(s) translated into English?</t>
  </si>
  <si>
    <t>Are material certification(s) provided for sub components?</t>
  </si>
  <si>
    <t>Are material certification(s) included for hardware called-out on the print?</t>
  </si>
  <si>
    <t>Do certification(s) included explicitly reference standards cited (example: SAE/MIL/ASTM)?</t>
  </si>
  <si>
    <t>Do material certification(s) show adherence to specified temperature requirements?</t>
  </si>
  <si>
    <r>
      <t xml:space="preserve">Are test results included for product material(s) when performance or functional requirements are specified by the design record AND/OR the </t>
    </r>
    <r>
      <rPr>
        <u/>
        <sz val="10"/>
        <color indexed="8"/>
        <rFont val="Arial"/>
        <family val="2"/>
      </rPr>
      <t>supplier's</t>
    </r>
    <r>
      <rPr>
        <sz val="10"/>
        <color indexed="8"/>
        <rFont val="Arial"/>
        <family val="2"/>
      </rPr>
      <t xml:space="preserve"> Control Plan?</t>
    </r>
  </si>
  <si>
    <t>Do test reports indicate testing was done internally by the supplier?</t>
  </si>
  <si>
    <t xml:space="preserve">Does the test report indicate testing was done externally by a 3rd party? </t>
  </si>
  <si>
    <r>
      <t xml:space="preserve">Do the Material or Performance Tests results meet the requirements outlined in section 13 of the GSQM Defense Addendum </t>
    </r>
    <r>
      <rPr>
        <sz val="10"/>
        <color rgb="FF0070C0"/>
        <rFont val="Arial"/>
        <family val="2"/>
      </rPr>
      <t>(Defense Specific Requirement) or NGDV Addendum (NGDV Specific Requirement)</t>
    </r>
    <r>
      <rPr>
        <sz val="10"/>
        <color theme="1"/>
        <rFont val="Arial"/>
        <family val="2"/>
      </rPr>
      <t>?</t>
    </r>
  </si>
  <si>
    <r>
      <t xml:space="preserve">Are the PPAP parts identified per section 13 of the Defense Addendum </t>
    </r>
    <r>
      <rPr>
        <sz val="10"/>
        <color rgb="FF0070C0"/>
        <rFont val="Arial"/>
        <family val="2"/>
      </rPr>
      <t>(Defense Specific Requirement) or NGDV Addendum (NGDV Specific Requirement)</t>
    </r>
    <r>
      <rPr>
        <sz val="10"/>
        <color theme="1"/>
        <rFont val="Arial"/>
        <family val="2"/>
      </rPr>
      <t xml:space="preserve"> prior to shipment?</t>
    </r>
  </si>
  <si>
    <t>Do they capture paint / no paint zones?</t>
  </si>
  <si>
    <t>Do they capture the part marking ID and it is correct per print requirements?</t>
  </si>
  <si>
    <t>Do they capture significant view angles of the part?</t>
  </si>
  <si>
    <r>
      <rPr>
        <b/>
        <sz val="10"/>
        <color indexed="8"/>
        <rFont val="Arial"/>
        <family val="2"/>
      </rPr>
      <t>(UID-Specific requirements)</t>
    </r>
    <r>
      <rPr>
        <sz val="10"/>
        <color indexed="8"/>
        <rFont val="Arial"/>
        <family val="2"/>
      </rPr>
      <t xml:space="preserve"> Is the sample label photo taken directly perpendicular to the label, at approximately 1 foot away, with no glare on the label?</t>
    </r>
    <r>
      <rPr>
        <sz val="10"/>
        <color rgb="FF0070C0"/>
        <rFont val="Arial"/>
        <family val="2"/>
      </rPr>
      <t xml:space="preserve"> (Defense Specific Requirement)</t>
    </r>
  </si>
  <si>
    <r>
      <t>Customer Specific Requirements (CFAT)</t>
    </r>
    <r>
      <rPr>
        <b/>
        <sz val="10"/>
        <color rgb="FF0070C0"/>
        <rFont val="Arial"/>
        <family val="2"/>
      </rPr>
      <t xml:space="preserve"> (Defense Specific Requirement)</t>
    </r>
  </si>
  <si>
    <r>
      <t>This part has CFAT requirements,</t>
    </r>
    <r>
      <rPr>
        <u/>
        <sz val="10"/>
        <color indexed="8"/>
        <rFont val="Arial"/>
        <family val="2"/>
      </rPr>
      <t xml:space="preserve"> it does comply</t>
    </r>
    <r>
      <rPr>
        <sz val="10"/>
        <color indexed="8"/>
        <rFont val="Arial"/>
        <family val="2"/>
      </rPr>
      <t>, but is not finalized</t>
    </r>
  </si>
  <si>
    <t>Electrical</t>
  </si>
  <si>
    <t>Do circuits, connectors and splices on print agree?</t>
  </si>
  <si>
    <t>Has circuit testing been completed? Spec 400  sec 5.6 (or applicable standards)</t>
  </si>
  <si>
    <t>Do circuit test results agree with the print?</t>
  </si>
  <si>
    <t>Are test results included for testing specified on print?</t>
  </si>
  <si>
    <t>Are continuity tests conducted per spec 400 (or applicable standards) AND identified within the Control Plan?</t>
  </si>
  <si>
    <t>Are there 3 pieces tested for ALL electrical tests required?</t>
  </si>
  <si>
    <t xml:space="preserve">Finishing / Paint </t>
  </si>
  <si>
    <r>
      <t>Does the submittal include actual salt spray test results including</t>
    </r>
    <r>
      <rPr>
        <u/>
        <sz val="10"/>
        <color indexed="8"/>
        <rFont val="Arial"/>
        <family val="2"/>
      </rPr>
      <t xml:space="preserve"> Qualified Lab Documentation</t>
    </r>
    <r>
      <rPr>
        <sz val="10"/>
        <color indexed="8"/>
        <rFont val="Arial"/>
        <family val="2"/>
      </rPr>
      <t>?</t>
    </r>
  </si>
  <si>
    <r>
      <t xml:space="preserve">Do paint worksheets verify conformance to pre-treatment, coating, mil thickness, adhesion, permeability for </t>
    </r>
    <r>
      <rPr>
        <b/>
        <sz val="10"/>
        <color indexed="8"/>
        <rFont val="Arial"/>
        <family val="2"/>
      </rPr>
      <t>3 pieces</t>
    </r>
    <r>
      <rPr>
        <sz val="10"/>
        <color indexed="8"/>
        <rFont val="Arial"/>
        <family val="2"/>
      </rPr>
      <t>?</t>
    </r>
  </si>
  <si>
    <t>3*</t>
  </si>
  <si>
    <t xml:space="preserve">Do paint or plating worksheets verify conformance to the finish drawing number and the revision level </t>
  </si>
  <si>
    <t>Do plating certifications explicitly state adherence to print requirement?</t>
  </si>
  <si>
    <t>Do paint worksheets verify conformance to blast profile?</t>
  </si>
  <si>
    <t>Are oven cure times &amp; temperatures recorded?</t>
  </si>
  <si>
    <r>
      <t xml:space="preserve">Are test results included for cyclical testing (GMW 14872) if JLTV Finish print (12593834) is referenced? </t>
    </r>
    <r>
      <rPr>
        <sz val="10"/>
        <color rgb="FF0070C0"/>
        <rFont val="Arial"/>
        <family val="2"/>
      </rPr>
      <t>(Defense Specific Requirement)</t>
    </r>
  </si>
  <si>
    <r>
      <t>CARC Paint Certification: Is the ARL (Army Research Lab) certification with corresponding the batch number if CARC paint is required?</t>
    </r>
    <r>
      <rPr>
        <sz val="10"/>
        <color rgb="FF0070C0"/>
        <rFont val="Arial"/>
        <family val="2"/>
      </rPr>
      <t xml:space="preserve"> (Defense Specific Requirement)</t>
    </r>
  </si>
  <si>
    <t xml:space="preserve">Weld </t>
  </si>
  <si>
    <t>Are all weld lengths, sizes, types &amp; locations cited on the ballooned drawing?</t>
  </si>
  <si>
    <t>Are the WPS AND PQR's #'s referenced on the PPAP worksheet?</t>
  </si>
  <si>
    <t>Are the WPS AND PQR's #'s INCLUDED in the PPAP submittal?</t>
  </si>
  <si>
    <t>Are the WPS and PQR authorized by a CWI (or equivalent authority)?</t>
  </si>
  <si>
    <t>Are 3 weld features measured as required for Level 3 PPAP?</t>
  </si>
  <si>
    <t>If WPS not required per AWS (for example), are appropriate weld documentation and verification methods included?</t>
  </si>
  <si>
    <t>Castings</t>
  </si>
  <si>
    <r>
      <t xml:space="preserve">Either questions 1-3 </t>
    </r>
    <r>
      <rPr>
        <b/>
        <u/>
        <sz val="10"/>
        <rFont val="Arial"/>
        <family val="2"/>
      </rPr>
      <t>OR</t>
    </r>
    <r>
      <rPr>
        <b/>
        <sz val="10"/>
        <rFont val="Arial"/>
        <family val="2"/>
      </rPr>
      <t xml:space="preserve"> 4-6 will apply depending on the casting standards stated on drawing</t>
    </r>
  </si>
  <si>
    <r>
      <t xml:space="preserve">Are personnel performing radiographic inspection reports certified in accordance with </t>
    </r>
    <r>
      <rPr>
        <u/>
        <sz val="10"/>
        <color indexed="8"/>
        <rFont val="Arial"/>
        <family val="2"/>
      </rPr>
      <t>ASNT</t>
    </r>
    <r>
      <rPr>
        <sz val="10"/>
        <color indexed="8"/>
        <rFont val="Arial"/>
        <family val="2"/>
      </rPr>
      <t xml:space="preserve"> (American Society for Non-Destructive Testing) Level 2? </t>
    </r>
  </si>
  <si>
    <r>
      <t xml:space="preserve">Are the </t>
    </r>
    <r>
      <rPr>
        <u/>
        <sz val="10"/>
        <color indexed="8"/>
        <rFont val="Arial"/>
        <family val="2"/>
      </rPr>
      <t>ASNT</t>
    </r>
    <r>
      <rPr>
        <sz val="10"/>
        <color indexed="8"/>
        <rFont val="Arial"/>
        <family val="2"/>
      </rPr>
      <t xml:space="preserve"> (American Society for Non-Destructive Testing) certified radiographic procedures being approved by a level 3 Technician? </t>
    </r>
  </si>
  <si>
    <r>
      <t xml:space="preserve">Are certifications submitted within the PPAP for personnel verifying compliance to </t>
    </r>
    <r>
      <rPr>
        <u/>
        <sz val="10"/>
        <color indexed="8"/>
        <rFont val="Arial"/>
        <family val="2"/>
      </rPr>
      <t>ASNT</t>
    </r>
    <r>
      <rPr>
        <sz val="10"/>
        <color indexed="8"/>
        <rFont val="Arial"/>
        <family val="2"/>
      </rPr>
      <t xml:space="preserve"> (American Society for Non-Destructive Testing)?</t>
    </r>
  </si>
  <si>
    <r>
      <t xml:space="preserve">Are personnel performing radiographic inspections certified in accordance with </t>
    </r>
    <r>
      <rPr>
        <u/>
        <sz val="10"/>
        <color indexed="8"/>
        <rFont val="Arial"/>
        <family val="2"/>
      </rPr>
      <t>NAS</t>
    </r>
    <r>
      <rPr>
        <sz val="10"/>
        <color indexed="8"/>
        <rFont val="Arial"/>
        <family val="2"/>
      </rPr>
      <t xml:space="preserve"> 410 Level 2?</t>
    </r>
    <r>
      <rPr>
        <sz val="10"/>
        <color rgb="FF0070C0"/>
        <rFont val="Arial"/>
        <family val="2"/>
      </rPr>
      <t xml:space="preserve"> (N/A for NGDV)</t>
    </r>
  </si>
  <si>
    <r>
      <t xml:space="preserve">Are the </t>
    </r>
    <r>
      <rPr>
        <u/>
        <sz val="10"/>
        <color indexed="8"/>
        <rFont val="Arial"/>
        <family val="2"/>
      </rPr>
      <t>NAS</t>
    </r>
    <r>
      <rPr>
        <sz val="10"/>
        <color indexed="8"/>
        <rFont val="Arial"/>
        <family val="2"/>
      </rPr>
      <t xml:space="preserve"> 410 certified radiographic procedures being approved by a level 3 Technician? </t>
    </r>
    <r>
      <rPr>
        <sz val="10"/>
        <color rgb="FF0070C0"/>
        <rFont val="Arial"/>
        <family val="2"/>
      </rPr>
      <t>(N/A for NGDV)</t>
    </r>
  </si>
  <si>
    <r>
      <t xml:space="preserve">Are certifications submitted within the PPAP for personnel verifying compliance to </t>
    </r>
    <r>
      <rPr>
        <u/>
        <sz val="10"/>
        <color indexed="8"/>
        <rFont val="Arial"/>
        <family val="2"/>
      </rPr>
      <t>NAS</t>
    </r>
    <r>
      <rPr>
        <sz val="10"/>
        <color indexed="8"/>
        <rFont val="Arial"/>
        <family val="2"/>
      </rPr>
      <t xml:space="preserve"> 410?</t>
    </r>
    <r>
      <rPr>
        <sz val="10"/>
        <color rgb="FF0070C0"/>
        <rFont val="Arial"/>
        <family val="2"/>
      </rPr>
      <t xml:space="preserve"> (N/A for NGDV)</t>
    </r>
  </si>
  <si>
    <t>Is the Inspection  laboratory accredited (e.g. A2LA, ISO17025 for radiographic inspection per ASTM E1742 (film) or E1255 (digital)?</t>
  </si>
  <si>
    <t>Does the report reference the correct inspection standards as stated within AMS 2175A (ASTM E155/E2422 for aluminum, ASTM E186/E446 for steel, iron)</t>
  </si>
  <si>
    <t>Does the report specify casting grade and does it match drawing requirements?</t>
  </si>
  <si>
    <t>Does the report specify casting class and does it match drawing requirements?</t>
  </si>
  <si>
    <t>Does the report include melt numbers, heat lot numbers or date codes?</t>
  </si>
  <si>
    <t>Do radiographic images show that Image Quality Indicator (IQI) placement is compliant to 2-2T per ASTM E1255 (digital) or ASTM E1742 (film)?</t>
  </si>
  <si>
    <t>Do the print notes, PFMEA and/or Control Plan document address gate, riser and parting line projections comply with AMS2175A table 3 (page 11 of 20)?</t>
  </si>
  <si>
    <r>
      <t>Does the control plan reflect radiographic sampling frequency in accordance with the print note / Global Supplier Quality Manual?</t>
    </r>
    <r>
      <rPr>
        <sz val="10"/>
        <color rgb="FF0070C0"/>
        <rFont val="Arial"/>
        <family val="2"/>
      </rPr>
      <t xml:space="preserve"> (If applicable)</t>
    </r>
  </si>
  <si>
    <t xml:space="preserve">Does the control plan reflect radiographic sampling for all mold cavities in accordance with the print note / Global Supplier Quality Manual? </t>
  </si>
  <si>
    <t>Is there evidence within the Control Plan that visual inspections were performed with ambient lighting that is not less than 75 foot-candles (approximately a 60W incandescent bulb)?</t>
  </si>
  <si>
    <t>Does the control plan specify that castings are 100% visually examined per AMS2175A, 4.3.1?</t>
  </si>
  <si>
    <t>Is a written procedure listed within the Process Control Plan as to how to inspect the component IAW E1255 (digital image), section A1.5.2  or E1742 (film image), section 6.1?</t>
  </si>
  <si>
    <t>20*</t>
  </si>
  <si>
    <r>
      <t>Is there measurement / photo evidence in the PPAP that the casting wall thickness / inner passges (if applicable) have been measured as outlined in the</t>
    </r>
    <r>
      <rPr>
        <i/>
        <sz val="10"/>
        <rFont val="Arial"/>
        <family val="2"/>
      </rPr>
      <t xml:space="preserve"> Global Supplier Quality Manual- Defense Addendum (section 11)?</t>
    </r>
    <r>
      <rPr>
        <sz val="10"/>
        <rFont val="Arial"/>
        <family val="2"/>
      </rPr>
      <t xml:space="preserve"> </t>
    </r>
    <r>
      <rPr>
        <sz val="10"/>
        <color rgb="FF0070C0"/>
        <rFont val="Arial"/>
        <family val="2"/>
      </rPr>
      <t>(Defense Specific Requirement)</t>
    </r>
  </si>
  <si>
    <t>21*</t>
  </si>
  <si>
    <r>
      <t xml:space="preserve">Does the control plan state that the casting wall thickness / inner passges (if applicable) will be measured semi-annually as outlined in the </t>
    </r>
    <r>
      <rPr>
        <i/>
        <sz val="10"/>
        <rFont val="Arial"/>
        <family val="2"/>
      </rPr>
      <t>Global Supplier Quality Manual- Defense Addendum (section 11)?</t>
    </r>
    <r>
      <rPr>
        <sz val="10"/>
        <color rgb="FF0070C0"/>
        <rFont val="Arial"/>
        <family val="2"/>
      </rPr>
      <t xml:space="preserve"> (Defense Specific Requirement)</t>
    </r>
  </si>
  <si>
    <t>Has the CofC 3D Model tab been filled out and submitted with PPAP as outlined in the Global Supplier Quality Manual - Defense Addendum (section 7)? (Defense Specific Requirement)</t>
  </si>
  <si>
    <t>Armor (Defense Specific Requirement)</t>
  </si>
  <si>
    <t>Is the Ballistic Cert from Aberdeen included, and does it reference the same Heat # as the Material Cert?</t>
  </si>
  <si>
    <t>Is the Blast Profile Measured, and is it within specification?</t>
  </si>
  <si>
    <t>If traceability is required on the print, is it referenced in the PFD, PFMEA, and Control Plan, and identified as a CC?</t>
  </si>
  <si>
    <t>If traceability is required on the print, is the appropriate label (i.e. Green Label vs UID) photographed, and is it photographed in such a way that Oshkosh engineering can verify the snowflake data structure?</t>
  </si>
  <si>
    <t>If part is welded, is the 48 hour weld hold process step included in the PFD, PFMEA, and Control Plan?</t>
  </si>
  <si>
    <t>If the part is welded, does the WPS, PQR, and Welder Qualifications meet the requirements of the Ground Combat Vehicle Weld Code?</t>
  </si>
  <si>
    <t>DIMENSIONAL RESULTS</t>
  </si>
  <si>
    <t>ORGANIZATION:</t>
  </si>
  <si>
    <t>SUPPLIER NUMBER:</t>
  </si>
  <si>
    <t>PART NAME:</t>
  </si>
  <si>
    <t>NAME OF INSPECTION FACILITY:</t>
  </si>
  <si>
    <t>ENGINEERING REVISION LEVEL</t>
  </si>
  <si>
    <t>DATE:</t>
  </si>
  <si>
    <t>Supplier required to provide marked up drawing to identify items inspected.</t>
  </si>
  <si>
    <t>ITEM</t>
  </si>
  <si>
    <t>DIMENSION / SPECIFICATION</t>
  </si>
  <si>
    <t>TOLERANCE</t>
  </si>
  <si>
    <t>SPECIFICATION / LIMITS</t>
  </si>
  <si>
    <t>GAGE
TYPE*</t>
  </si>
  <si>
    <t>QTY. TESTED</t>
  </si>
  <si>
    <t>ORGANIZATION MEASUREMENT RESULTS (DATA)</t>
  </si>
  <si>
    <t>OK</t>
  </si>
  <si>
    <t>NOT OK</t>
  </si>
  <si>
    <t>-</t>
  </si>
  <si>
    <t>+</t>
  </si>
  <si>
    <t>MIN</t>
  </si>
  <si>
    <t>MAX</t>
  </si>
  <si>
    <t>Piece 1</t>
  </si>
  <si>
    <t>Piece 2</t>
  </si>
  <si>
    <t>Piece 3</t>
  </si>
  <si>
    <t>ex</t>
  </si>
  <si>
    <t>*Traceable to NIST</t>
  </si>
  <si>
    <t>Blanket statements of conformance are unacceptable for any test results.</t>
  </si>
  <si>
    <t>PRINT NAME</t>
  </si>
  <si>
    <t>SIGNATURE</t>
  </si>
  <si>
    <t>TITLE</t>
  </si>
  <si>
    <t>DATE</t>
  </si>
  <si>
    <r>
      <t xml:space="preserve">DIMENSIONAL RESULTS - WELDING
</t>
    </r>
    <r>
      <rPr>
        <b/>
        <sz val="12"/>
        <rFont val="Arial"/>
        <family val="2"/>
      </rPr>
      <t>(ATTACH COPY OF WPS/PQR DOCUMENTATION)</t>
    </r>
  </si>
  <si>
    <t>Supplier required to provide marked up print to identify ALL Weld items.</t>
  </si>
  <si>
    <t>WELD SYMBOL</t>
  </si>
  <si>
    <t>WELD DESCRIPTION</t>
  </si>
  <si>
    <t>WPS#</t>
  </si>
  <si>
    <r>
      <t xml:space="preserve">PQR# 
</t>
    </r>
    <r>
      <rPr>
        <sz val="5"/>
        <rFont val="Arial"/>
        <family val="2"/>
      </rPr>
      <t>(IF NOT PRE-QUALIFIED)</t>
    </r>
  </si>
  <si>
    <t>CHECK FOR CONFORMANCE</t>
  </si>
  <si>
    <t>WELD SIZE</t>
  </si>
  <si>
    <t>WELD LENGTH</t>
  </si>
  <si>
    <t>WELD
PASS/FAIL</t>
  </si>
  <si>
    <r>
      <t xml:space="preserve">PRINT NOTES 
</t>
    </r>
    <r>
      <rPr>
        <b/>
        <sz val="11"/>
        <rFont val="Arial"/>
        <family val="2"/>
      </rPr>
      <t>(ATTACH COPY OF RAW MATERIAL CERTIFICATION, SURFACE FINISH,
 &amp; PART IDENTIFICATION)</t>
    </r>
  </si>
  <si>
    <t>Supplier required to provide marked up drawing to identify all "PRINT NOTES" verified.</t>
  </si>
  <si>
    <t>SPECIFICATION</t>
  </si>
  <si>
    <t>GAGE
TYPE</t>
  </si>
  <si>
    <r>
      <t xml:space="preserve">PRINT NOTES 
</t>
    </r>
    <r>
      <rPr>
        <b/>
        <sz val="11"/>
        <rFont val="Arial"/>
        <family val="2"/>
      </rPr>
      <t>(ATTACH COPY OF PERFORMANCE TESTS )</t>
    </r>
  </si>
  <si>
    <r>
      <t xml:space="preserve">DEFENSE PRINT NOTES - PAINT
</t>
    </r>
    <r>
      <rPr>
        <b/>
        <sz val="12"/>
        <rFont val="Arial"/>
        <family val="2"/>
      </rPr>
      <t>(PAINT &amp; COATING TEST RESULTS)</t>
    </r>
  </si>
  <si>
    <t xml:space="preserve">Document Painting Method / Industry Standard used to prepare these components. </t>
  </si>
  <si>
    <t xml:space="preserve">Finishing Requirement Drawing Number:  </t>
  </si>
  <si>
    <t>Finish Requirements Drawing Revision Level:</t>
  </si>
  <si>
    <t xml:space="preserve">Method # </t>
  </si>
  <si>
    <t xml:space="preserve">Cleaning Standard Utilized:  </t>
  </si>
  <si>
    <r>
      <t xml:space="preserve">Pretreat Standard Utilized: </t>
    </r>
    <r>
      <rPr>
        <b/>
        <sz val="8"/>
        <rFont val="Arial"/>
        <family val="2"/>
      </rPr>
      <t xml:space="preserve"> </t>
    </r>
  </si>
  <si>
    <t>ARL CERTIFIED CARC BATCH#</t>
  </si>
  <si>
    <t>Characteristic</t>
  </si>
  <si>
    <t>Standard</t>
  </si>
  <si>
    <t>SUPPLIER TEST RESULTS (DATA)</t>
  </si>
  <si>
    <t xml:space="preserve">Prime Coat:    </t>
  </si>
  <si>
    <t>Blast / Surface Profile</t>
  </si>
  <si>
    <t>Thickness*</t>
  </si>
  <si>
    <t>Thickness (including blast profile)*</t>
  </si>
  <si>
    <t>Permeability</t>
  </si>
  <si>
    <t>Adhesion</t>
  </si>
  <si>
    <t>Oven Cure Time (if used)</t>
  </si>
  <si>
    <t>Ambient Cure Time (if used)</t>
  </si>
  <si>
    <t>Salt Spray</t>
  </si>
  <si>
    <t>ASTM B117/ TTC-490</t>
  </si>
  <si>
    <t>Cyclical Test</t>
  </si>
  <si>
    <t>GMW 14872</t>
  </si>
  <si>
    <t xml:space="preserve">Top Coat: </t>
  </si>
  <si>
    <t>Thickness (over primer)*</t>
  </si>
  <si>
    <t>Total Thickness (reference)*</t>
  </si>
  <si>
    <t xml:space="preserve">Permeability </t>
  </si>
  <si>
    <t>* Rejection will not be made based on coating thickness in excess of the maximum alone, but on a subsequent performance failure per MIL-DTL 53072 Sec 4.2.3.3.</t>
  </si>
  <si>
    <t xml:space="preserve">Defense Segment:  Compliant to the requirements stated in the Suppliers Standards Guide (Section D.32) referencing Hazardous Materials.         </t>
  </si>
  <si>
    <t>(Circle)  Yes / No</t>
  </si>
  <si>
    <t>Signed by:</t>
  </si>
  <si>
    <r>
      <t xml:space="preserve">DEFENSE PRINT NOTES - PLATING
</t>
    </r>
    <r>
      <rPr>
        <b/>
        <sz val="12"/>
        <rFont val="Arial"/>
        <family val="2"/>
      </rPr>
      <t>(PLATING TEST RESULTS)</t>
    </r>
  </si>
  <si>
    <t xml:space="preserve">Document Plating Method / Industry Standard used to prepare these components. </t>
  </si>
  <si>
    <t>Plating Type Required:</t>
  </si>
  <si>
    <t>Cleaning Requirements (If Applicable):</t>
  </si>
  <si>
    <t>Plating Supplier (If Tier 2):</t>
  </si>
  <si>
    <t xml:space="preserve">Plating Test Results (attach all test records):    </t>
  </si>
  <si>
    <t>Plating Thickness</t>
  </si>
  <si>
    <t>Composition of Coating</t>
  </si>
  <si>
    <t>ATTACH CERTIFICATE OF COMPLIANCE HERE</t>
  </si>
  <si>
    <t>APPEARANCE APPROVAL REPORT
(COMMERCIAL PAINT RESULTS)</t>
  </si>
  <si>
    <t>PART</t>
  </si>
  <si>
    <t>DRAWING</t>
  </si>
  <si>
    <t>APPLICATION</t>
  </si>
  <si>
    <t>NUMBER</t>
  </si>
  <si>
    <t>(VEHICLES)</t>
  </si>
  <si>
    <t>BUYER</t>
  </si>
  <si>
    <t>E/C LEVEL</t>
  </si>
  <si>
    <t>NAME</t>
  </si>
  <si>
    <t>CODE</t>
  </si>
  <si>
    <t>ORGANIZATION</t>
  </si>
  <si>
    <t>MANUFACTURING</t>
  </si>
  <si>
    <t>SUPPLIER / VENDOR</t>
  </si>
  <si>
    <t>LOCATION</t>
  </si>
  <si>
    <t>REASON FOR</t>
  </si>
  <si>
    <t>PART SUBMISSION WARRANT</t>
  </si>
  <si>
    <t>SPECIAL SAMPLE</t>
  </si>
  <si>
    <t>RE-SUBMISSION</t>
  </si>
  <si>
    <t>OTHER</t>
  </si>
  <si>
    <t>SUBMISSION</t>
  </si>
  <si>
    <t>PRE TEXTURE</t>
  </si>
  <si>
    <t>FIRST PRODUCTION SHIPMENT</t>
  </si>
  <si>
    <t>ENGINEERING CHANGE</t>
  </si>
  <si>
    <t>APPEARANCE EVALUATION</t>
  </si>
  <si>
    <t>Coating Spec  (if Applicable)</t>
  </si>
  <si>
    <t>Attribute</t>
  </si>
  <si>
    <t>Frequency</t>
  </si>
  <si>
    <t>SPECIFICATIONS</t>
  </si>
  <si>
    <t>Color Match</t>
  </si>
  <si>
    <t>Refer to Applicable QACs and or Specification on print/PO (Contact Buyer)</t>
  </si>
  <si>
    <t>TopCoat Gloss</t>
  </si>
  <si>
    <t>Crosshatch Adhesion</t>
  </si>
  <si>
    <t>Solvent Resistence</t>
  </si>
  <si>
    <t>Pencil Hardness</t>
  </si>
  <si>
    <t>Film Thickness (Powder)</t>
  </si>
  <si>
    <t>Film Thickness (Liquid)</t>
  </si>
  <si>
    <t>Production Adhesion Test</t>
  </si>
  <si>
    <t>Orange Peel</t>
  </si>
  <si>
    <t>Salt Spray Creepage</t>
  </si>
  <si>
    <t>Edge Coverage</t>
  </si>
  <si>
    <t>COLOR EVALUATION</t>
  </si>
  <si>
    <t>Color</t>
  </si>
  <si>
    <t>Lot</t>
  </si>
  <si>
    <t>Part #</t>
  </si>
  <si>
    <t xml:space="preserve">JLG Specifications Refer to: Color Code 4150613 </t>
  </si>
  <si>
    <t>JerrDan Specifications Refer to: Color Code Chart 4150613</t>
  </si>
  <si>
    <t>Pierce Specifications Refer to:</t>
  </si>
  <si>
    <t>McNeilus Specifications Refer to:</t>
  </si>
  <si>
    <t>TBD</t>
  </si>
  <si>
    <t>COMMENTS</t>
  </si>
  <si>
    <t xml:space="preserve">Method # / Finishing Requirement on Drawing:  </t>
  </si>
  <si>
    <r>
      <t xml:space="preserve">Painting Standard Utilized: </t>
    </r>
    <r>
      <rPr>
        <b/>
        <sz val="8"/>
        <rFont val="Arial"/>
        <family val="2"/>
      </rPr>
      <t xml:space="preserve"> </t>
    </r>
  </si>
  <si>
    <t>Notes:</t>
  </si>
  <si>
    <t>Blast Profile*</t>
  </si>
  <si>
    <t>If Any Questions - Please Contact Quality Representative from Segment Associated</t>
  </si>
  <si>
    <t>PHONE NO.</t>
  </si>
  <si>
    <t>AUTHORIZED CUSTOMER</t>
  </si>
  <si>
    <t>REPRESENTATIVE SIGNATURE</t>
  </si>
  <si>
    <t>Criticality Matrix</t>
  </si>
  <si>
    <t>Severity</t>
  </si>
  <si>
    <r>
      <t xml:space="preserve">&lt;CC&gt; Critical Characteristic
</t>
    </r>
    <r>
      <rPr>
        <sz val="10"/>
        <rFont val="Arial"/>
        <family val="2"/>
      </rPr>
      <t>Must be addressed on Control Plan with 100% inspection or 1.67 Cpk</t>
    </r>
  </si>
  <si>
    <r>
      <t xml:space="preserve">&lt;SC&gt; Significant Characteristic 
</t>
    </r>
    <r>
      <rPr>
        <sz val="10"/>
        <rFont val="Arial"/>
        <family val="2"/>
      </rPr>
      <t>Must be addressed on Control Plan with 100% inspection or 1.33 Cpk</t>
    </r>
  </si>
  <si>
    <r>
      <t xml:space="preserve">Continuous Improvement Zone
</t>
    </r>
    <r>
      <rPr>
        <sz val="10"/>
        <rFont val="Arial"/>
        <family val="2"/>
      </rPr>
      <t>Address top 20% Failure Modes / Causes (Pareto'd by RPN)</t>
    </r>
  </si>
  <si>
    <r>
      <t xml:space="preserve">Low Risk Zone
</t>
    </r>
    <r>
      <rPr>
        <sz val="10"/>
        <rFont val="Arial"/>
        <family val="2"/>
      </rPr>
      <t>Address as needed</t>
    </r>
  </si>
  <si>
    <t>Occurrence</t>
  </si>
  <si>
    <t>SEVERITY RATING SCALE</t>
  </si>
  <si>
    <t xml:space="preserve">CUSTOMER EFFECT </t>
  </si>
  <si>
    <t>SEVERITY OF EFFECT ON PRODUCT</t>
  </si>
  <si>
    <t>RANK</t>
  </si>
  <si>
    <t>SEVERITY OF EFFECT ON PROCESS</t>
  </si>
  <si>
    <t>ASSY EFFECT</t>
  </si>
  <si>
    <t>Failure to Meet Safety and/or Regulatory Requirements</t>
  </si>
  <si>
    <t>Potential failure mode affects safe vehicle operation and/or involves noncompliance with government regulation without warning.</t>
  </si>
  <si>
    <t>May endanger operator (machine or assembly) without warning.</t>
  </si>
  <si>
    <t>Hazardous without warning</t>
  </si>
  <si>
    <t>Potential failure mode affects safe vehicle operation and/or involves noncompliance with government regulation with warning</t>
  </si>
  <si>
    <t>May endanger operator (machine or assembly) with warning.</t>
  </si>
  <si>
    <t>Hazardous with warning</t>
  </si>
  <si>
    <t>Loss or Degradation of Primary Function</t>
  </si>
  <si>
    <t xml:space="preserve">Loss of primary function (vehicle / item inoperable, but does not affect safe operation). </t>
  </si>
  <si>
    <t>100% of production run may have to be scrapped, line shutdown, or stop ship.</t>
  </si>
  <si>
    <t>Major Disruption</t>
  </si>
  <si>
    <t>Degradation of primary function (vehicle / item operable but at a reduced level of performance)</t>
  </si>
  <si>
    <t>A portion of the production run may have to be scrapped, deviation from primary process including decreased line speed or added manpower.</t>
  </si>
  <si>
    <t>Significant Disruption</t>
  </si>
  <si>
    <t>Loss or Degradation of Secondary Function</t>
  </si>
  <si>
    <t>Loss of secondary function (vehicle / item operable, but does not affect safe operation, but  secondary functions inoperable)</t>
  </si>
  <si>
    <t>100% of production run may have to be reworked off line and accepted.</t>
  </si>
  <si>
    <t>Moderate Disruption</t>
  </si>
  <si>
    <t>Degradation of secondary function (vehicle / item operable, but secondary functions operate at reduced level of performance)</t>
  </si>
  <si>
    <t>A portion of the production run may have to be reworked off line and accepted.</t>
  </si>
  <si>
    <t xml:space="preserve">Loss or Degradation of Tertiary Function </t>
  </si>
  <si>
    <t>Condition impacting a tertiary function but vehicle remains operable, appearance or audible noise, or item does not conform and noticed by &gt;75% of customers</t>
  </si>
  <si>
    <t>100% of production run may have to be reworked in station before it is processed.</t>
  </si>
  <si>
    <t>Minor Disruption</t>
  </si>
  <si>
    <t>Condition impacting a tertiary function but vehicle remains operable, appearance or audible noise, or item does not conform and noticed by ~50% of customers</t>
  </si>
  <si>
    <t>A portion of the production run may have to be reworked in station before it is processed.</t>
  </si>
  <si>
    <t>Condition impacting a tertiary function but vehicle remains operable, appearance or audible noise, or item does not conform and noticed by &lt;25% of customers</t>
  </si>
  <si>
    <t>Slight inconvenience to process, operation, or operator.</t>
  </si>
  <si>
    <t>Annoyance</t>
  </si>
  <si>
    <t>No effect</t>
  </si>
  <si>
    <t>No discernible effect</t>
  </si>
  <si>
    <t>No discernible effect.</t>
  </si>
  <si>
    <t>None</t>
  </si>
  <si>
    <t>OCCURRENCE RATING SCALE</t>
  </si>
  <si>
    <t>LIKELIHOOD OF FAILURE</t>
  </si>
  <si>
    <t>OCCURRENCE OF CAUSE 
FROM TESTING</t>
  </si>
  <si>
    <t>OCCURRENCE OF 
CAUSE  
FOR DFMEA</t>
  </si>
  <si>
    <t>OCCURRENCE OF CAUSE  
FOR PFMEA</t>
  </si>
  <si>
    <t>Very High</t>
  </si>
  <si>
    <t>Observed on over 50% of test assets.</t>
  </si>
  <si>
    <t>New technology/new design with no history.</t>
  </si>
  <si>
    <t>One occurrence 
per part/machine</t>
  </si>
  <si>
    <t>High</t>
  </si>
  <si>
    <t>Observed on &gt;25-50% of test assets.</t>
  </si>
  <si>
    <t>Failure is inevitable with new design, new application, or change in duty cycle/operating conditions.</t>
  </si>
  <si>
    <t>One occurrence 
per shift
*(&gt;1 in 5)</t>
  </si>
  <si>
    <t>Failure is likely with new design, new application, or change in duty cycle/operating conditions.</t>
  </si>
  <si>
    <t>One occurrence 
per day
*(1 in 5)</t>
  </si>
  <si>
    <t>Failure is uncertain with new design, new application, or change in duty cycle/operating conditions.</t>
  </si>
  <si>
    <t>One occurrence 
per week
*(1 in 25)</t>
  </si>
  <si>
    <t>Moderate</t>
  </si>
  <si>
    <t>Observed on &gt;12.5-25% of test assets.</t>
  </si>
  <si>
    <t>Frequent failures associated with similar designs or in design simulation and testing.</t>
  </si>
  <si>
    <t>One occurrence 
every 2 weeks
*(1 in 50)</t>
  </si>
  <si>
    <t>Occasional failures associated with similar designs or in design simulation and testing.</t>
  </si>
  <si>
    <t>One occurrence 
per month
*(1 in 100)</t>
  </si>
  <si>
    <t>Isolated Failures associated with similar design or in design simulation and testing.</t>
  </si>
  <si>
    <t>One occurrence 
per 3 months
*(1 in 300)</t>
  </si>
  <si>
    <t>Low</t>
  </si>
  <si>
    <t>Observed on up to 12.5% of test assets.</t>
  </si>
  <si>
    <t>Only isolated failures associated with almost identical design or in design simulation and testing.</t>
  </si>
  <si>
    <t>One occurrence 
per 6 months
*(1 in 600)</t>
  </si>
  <si>
    <t>Very Low</t>
  </si>
  <si>
    <t>No occurrences observed during testing.</t>
  </si>
  <si>
    <t xml:space="preserve">No observed failures associated with almost identical design or in design simulation and testing. </t>
  </si>
  <si>
    <t>One occurrence 
per year
*(1 in 1200)</t>
  </si>
  <si>
    <t xml:space="preserve">Failure is eliminated through preventive control. </t>
  </si>
  <si>
    <t>Less than one occurrence per year
*(&lt;1 in 1200)</t>
  </si>
  <si>
    <t>*Occurrence frequency for PFMEA should be calculated based upon yearly production volumes 
(for example, if 1200 units are produced each year, one occurrence per month equals 1 in 100 units produced)</t>
  </si>
  <si>
    <t>Detection Rating Scale</t>
  </si>
  <si>
    <t>Rank</t>
  </si>
  <si>
    <t>DETECTION PROBABILITY</t>
  </si>
  <si>
    <t>CRITERIA</t>
  </si>
  <si>
    <t>No detection opportunity</t>
  </si>
  <si>
    <t>No current process control; Cannot detect or is not analyzed.</t>
  </si>
  <si>
    <t>Not likely to detect at any stage</t>
  </si>
  <si>
    <t>Failure Mode and/or Error (Cause) is not easily detected (e.g. random audits)</t>
  </si>
  <si>
    <t>Problem Detection Post Processing</t>
  </si>
  <si>
    <t>Failure Mode detection post-processing by operator through visual/tactile/audible means.</t>
  </si>
  <si>
    <t>Problem Detection at Source</t>
  </si>
  <si>
    <t>Failure Mode detection in-station by operator through visual/tactile/audible means or post-processing through use of attribute gauging (go/no go, manual torque check/clicker wrench, etc.)</t>
  </si>
  <si>
    <t>Failure Mode detection post-processing by operator through use of variable gauging or in-station by operator through use of attribute gauging (go/no go, manual torque check/clicker wrench, etc.)</t>
  </si>
  <si>
    <t>Failure Mode or Error (Cause) detection in-station by operator through use of variable gauging or by automated controls in-station that will detect discrepant part and notify operator (light, buzzer, etc.). Gauging performed on setup and first-piece check (for set-up causes only).</t>
  </si>
  <si>
    <t>Failure Mode detection post-processing by automated controls that will detect discrepant part and lock part to prevent further processing.</t>
  </si>
  <si>
    <t>Failure Mode detection in-station by automated controls that will detect discrepant part and prevent automatically lock part in station to prevent further processing.</t>
  </si>
  <si>
    <t>Error Detection and/or Problem Prevention</t>
  </si>
  <si>
    <t xml:space="preserve">Error (Cause) detection in-station by automated controls that will detect error and prevent discrepant part from being made. </t>
  </si>
  <si>
    <t>Detection not applicable; Failure Prevention</t>
  </si>
  <si>
    <t xml:space="preserve">Error (Cause) prevention as a result of fixture design, machine design or part design. Discrepant parts cannot be made because item has been error-proofed by process/product design. </t>
  </si>
  <si>
    <t xml:space="preserve">This scale was adapted from the AIAG FMEA Manual (4th Edition) </t>
  </si>
  <si>
    <r>
      <t xml:space="preserve">DFMEA - DESIGN FAILURE MODES EFFECTS ANALYSIS
</t>
    </r>
    <r>
      <rPr>
        <sz val="12"/>
        <rFont val="Arial"/>
        <family val="2"/>
      </rPr>
      <t>(Format for example only; Supplier created templates may be used)</t>
    </r>
  </si>
  <si>
    <t>System</t>
  </si>
  <si>
    <t>Subsystem</t>
  </si>
  <si>
    <t>Design Responsibility:</t>
  </si>
  <si>
    <t>FMEA Number:</t>
  </si>
  <si>
    <t>Component:______________________________________________</t>
  </si>
  <si>
    <t>Key Date:</t>
  </si>
  <si>
    <t>Prepared by:</t>
  </si>
  <si>
    <t>Model Year(s)/Vehicle(s):</t>
  </si>
  <si>
    <t>Date (Orig.):</t>
  </si>
  <si>
    <t>Core Team:</t>
  </si>
  <si>
    <t>Date (Rev.):</t>
  </si>
  <si>
    <t>Item / 
Function</t>
  </si>
  <si>
    <t>Requirements</t>
  </si>
  <si>
    <t>Potential 
Failure 
Mode</t>
  </si>
  <si>
    <t>Potential 
Effect(s) 
of Failure</t>
  </si>
  <si>
    <t>Classification</t>
  </si>
  <si>
    <t>Potential 
Causes(s)
of Failure</t>
  </si>
  <si>
    <t>Current</t>
  </si>
  <si>
    <t>Detection</t>
  </si>
  <si>
    <t>RPN</t>
  </si>
  <si>
    <t>Recommended 
Action(s)</t>
  </si>
  <si>
    <t>Responsibility 
&amp; Target 
Completion 
Date</t>
  </si>
  <si>
    <t>Action Results</t>
  </si>
  <si>
    <t>l</t>
  </si>
  <si>
    <t>Design</t>
  </si>
  <si>
    <t>e</t>
  </si>
  <si>
    <t>R.</t>
  </si>
  <si>
    <t>a</t>
  </si>
  <si>
    <t>Controls</t>
  </si>
  <si>
    <t>t</t>
  </si>
  <si>
    <t>P.</t>
  </si>
  <si>
    <t>Actions 
Taken &amp; Effective Date</t>
  </si>
  <si>
    <t>SEV</t>
  </si>
  <si>
    <t>OCC</t>
  </si>
  <si>
    <t>DET</t>
  </si>
  <si>
    <t>v</t>
  </si>
  <si>
    <t>s</t>
  </si>
  <si>
    <t xml:space="preserve">     Prevention</t>
  </si>
  <si>
    <t xml:space="preserve">   Detection</t>
  </si>
  <si>
    <t>N.</t>
  </si>
  <si>
    <t>c</t>
  </si>
  <si>
    <r>
      <t xml:space="preserve">PROCESS/INSPECTION FLOWCHART
</t>
    </r>
    <r>
      <rPr>
        <sz val="12"/>
        <rFont val="Arial"/>
        <family val="2"/>
      </rPr>
      <t>(Format for example only; Supplier created templates may be used)</t>
    </r>
  </si>
  <si>
    <t>Product Program</t>
  </si>
  <si>
    <t>Issue Date</t>
  </si>
  <si>
    <t>ECL</t>
  </si>
  <si>
    <t>Supplier Location</t>
  </si>
  <si>
    <t>Legend:</t>
  </si>
  <si>
    <t xml:space="preserve">     Operation</t>
  </si>
  <si>
    <t xml:space="preserve">   Transportation</t>
  </si>
  <si>
    <t xml:space="preserve">     Inspection</t>
  </si>
  <si>
    <t>Delay</t>
  </si>
  <si>
    <t>Storage</t>
  </si>
  <si>
    <t>Step</t>
  </si>
  <si>
    <t>Operation or Event</t>
  </si>
  <si>
    <t>Description of</t>
  </si>
  <si>
    <t>Evaluation</t>
  </si>
  <si>
    <t>and Analysis Methods</t>
  </si>
  <si>
    <t>Change History</t>
  </si>
  <si>
    <r>
      <t xml:space="preserve">PFMEA - PROCESS FAILURE MODES &amp; EFFECTS ANALYSIS
</t>
    </r>
    <r>
      <rPr>
        <sz val="12"/>
        <rFont val="Arial"/>
        <family val="2"/>
      </rPr>
      <t>(Format for example only; Supplier created templates may be used)</t>
    </r>
  </si>
  <si>
    <t>Print #</t>
  </si>
  <si>
    <t xml:space="preserve">Rev.  </t>
  </si>
  <si>
    <t xml:space="preserve">Item:  </t>
  </si>
  <si>
    <t>n/a</t>
  </si>
  <si>
    <t>Process Responsibility:</t>
  </si>
  <si>
    <t xml:space="preserve">Model Year(s)/Vehicle(s): </t>
  </si>
  <si>
    <t>Date (Orig.)</t>
  </si>
  <si>
    <t>Date (Rev.)</t>
  </si>
  <si>
    <t xml:space="preserve">Process Step / 
Function
</t>
  </si>
  <si>
    <t>Process</t>
  </si>
  <si>
    <r>
      <t xml:space="preserve">CONTROL PLAN
</t>
    </r>
    <r>
      <rPr>
        <sz val="12"/>
        <rFont val="Arial"/>
        <family val="2"/>
      </rPr>
      <t>(Format for example only; Supplier created templates may be used)</t>
    </r>
  </si>
  <si>
    <t>Control Plan Number</t>
  </si>
  <si>
    <t>Key Contact/Phone</t>
  </si>
  <si>
    <t>Part Number/Latest Change Level</t>
  </si>
  <si>
    <t>Core Team</t>
  </si>
  <si>
    <t>Customer Engineering Approval/Date (If Req'd.)</t>
  </si>
  <si>
    <t>Part Name/Description</t>
  </si>
  <si>
    <t>Supplier/Plant Approval/Date</t>
  </si>
  <si>
    <t>Customer Quality Approval/Date (If Req'd.)</t>
  </si>
  <si>
    <t>Supplier/Plant</t>
  </si>
  <si>
    <t>Supplier Code</t>
  </si>
  <si>
    <t>Other Approval/Date (If Req'd.)</t>
  </si>
  <si>
    <t>PART/ 
PROCESS
NUMBER</t>
  </si>
  <si>
    <t>PROCESS NAME/
OPERATION
DESCRIPTION</t>
  </si>
  <si>
    <t>MACHINE,
DEVICE
JIG, TOOLS
FOR MFG.</t>
  </si>
  <si>
    <t>CHARACTERISTICS</t>
  </si>
  <si>
    <t>SPECIAL
CHAR.
CLASS</t>
  </si>
  <si>
    <t>METHODS</t>
  </si>
  <si>
    <t>REACTION
PLAN</t>
  </si>
  <si>
    <t>NO.</t>
  </si>
  <si>
    <t>PRODUCT</t>
  </si>
  <si>
    <t>PROCESS</t>
  </si>
  <si>
    <t>PRODUCT/PROCESS</t>
  </si>
  <si>
    <t>EVALUATION/</t>
  </si>
  <si>
    <t>SAMPLE</t>
  </si>
  <si>
    <t>CONTROL
METHOD</t>
  </si>
  <si>
    <t>SPECIFICATION/</t>
  </si>
  <si>
    <t>MEASUREMENT</t>
  </si>
  <si>
    <t>SIZE</t>
  </si>
  <si>
    <t>FREQ.</t>
  </si>
  <si>
    <t>TECHNIQUE</t>
  </si>
  <si>
    <t>PPAP MASTER SAMPLE "PICTURE" DOCUMENTATION</t>
  </si>
  <si>
    <t>DESIGN RECORD CHANGE LEVEL:</t>
  </si>
  <si>
    <t>Supplier is required to visually document the Master Sample (PPAP Parts):</t>
  </si>
  <si>
    <t>1.) Document how the parts are labeled. To include any date codes, vendor codes, etc.. (if applicable)</t>
  </si>
  <si>
    <t>2.) Document the parts as a whole what they look like in the final state in which they are provided to Oshkosh Corporation.</t>
  </si>
  <si>
    <t>PICTURES OF MASTER SAMPLE LABELING</t>
  </si>
  <si>
    <t>PICTURES OF MASTER SAMPLE PART</t>
  </si>
  <si>
    <t>UID Label "PICTURE" DOCUMENTATION</t>
  </si>
  <si>
    <t>Supplier is required to document the UID traceability labels for PPAP</t>
  </si>
  <si>
    <t>1.) include photos of the (3) UID labels for the PPAP parts</t>
  </si>
  <si>
    <t>2.) Include excerpt of traceabilty log as evidence that a traceability record is maintained</t>
  </si>
  <si>
    <t>PHOTO OF (3) UID TAGS USED ON PPAP PARTS</t>
  </si>
  <si>
    <t>PHOTO OR EXCERPT AS EVIDENCE THE SCANED MATRIX IS READABLE AND A LOG IS MAINTAINED FOR TRACEABILITY PURPOSES</t>
  </si>
  <si>
    <t>SECTION J LABELING VALIDATION</t>
  </si>
  <si>
    <t>TOOL / FIXTURE NUMBER:</t>
  </si>
  <si>
    <t>Supplier is required to provide sample of SSG Section J compliant label(s) and document with Photo in PPAP workbook</t>
  </si>
  <si>
    <t>PICTURE OF SECTION J COMPLIANT LABELING</t>
  </si>
  <si>
    <t>TOOLING &amp; FIXTURES - PROPERTY OF OSHKOSH CORP.</t>
  </si>
  <si>
    <t>Supplier is required to identify all Oshkosh Owned Tools &amp; Fixtures and document with Photo in PPAP workbook</t>
  </si>
  <si>
    <t>PHOTO OF OSHKOSH OWNED TOOLING AND FIXTURES</t>
  </si>
  <si>
    <r>
      <t xml:space="preserve">CAPABILTY STUDY
</t>
    </r>
    <r>
      <rPr>
        <sz val="12"/>
        <rFont val="Arial"/>
        <family val="2"/>
      </rPr>
      <t>(Format for example only; Supplier created templates may be used)</t>
    </r>
  </si>
  <si>
    <t>Click on the link below to access a template that will display control charts, histogram and Cp/Cpk results. Once the template has been populated you can copy and paste it onto this worksheet</t>
  </si>
  <si>
    <t>https://my.asq.org/communities/files/35/892</t>
  </si>
  <si>
    <t>Filename is process-capability-study-1500.xls</t>
  </si>
  <si>
    <r>
      <t xml:space="preserve">GAGE REPEATABILITY AND REPRODUCIBILITY REPORT
ATTRIBUTE METHOD
</t>
    </r>
    <r>
      <rPr>
        <sz val="12"/>
        <rFont val="Arial"/>
        <family val="2"/>
      </rPr>
      <t>(Format for example only; Supplier created templates may be used)</t>
    </r>
  </si>
  <si>
    <t>Gage Name</t>
  </si>
  <si>
    <t>Appraiser</t>
  </si>
  <si>
    <t>Gage Number</t>
  </si>
  <si>
    <t>Date Performed</t>
  </si>
  <si>
    <t>Gage Type</t>
  </si>
  <si>
    <t>Upper Limit</t>
  </si>
  <si>
    <t>Lower Limit</t>
  </si>
  <si>
    <t>ATTRIBUTE DATA</t>
  </si>
  <si>
    <t>#</t>
  </si>
  <si>
    <r>
      <t>X</t>
    </r>
    <r>
      <rPr>
        <vertAlign val="subscript"/>
        <sz val="10"/>
        <rFont val="Arial"/>
        <family val="2"/>
      </rPr>
      <t>T</t>
    </r>
  </si>
  <si>
    <r>
      <t>P'</t>
    </r>
    <r>
      <rPr>
        <vertAlign val="subscript"/>
        <sz val="10"/>
        <rFont val="Arial"/>
        <family val="2"/>
      </rPr>
      <t>a</t>
    </r>
  </si>
  <si>
    <t>After entering data, follow the directions on the tab marked</t>
  </si>
  <si>
    <t>'Graph' to create the Gage Performance Curve</t>
  </si>
  <si>
    <t>FROM THE GRAPH</t>
  </si>
  <si>
    <t>ENTER THE FOLLOWING:</t>
  </si>
  <si>
    <r>
      <t>X</t>
    </r>
    <r>
      <rPr>
        <vertAlign val="subscript"/>
        <sz val="10"/>
        <rFont val="Arial"/>
        <family val="2"/>
      </rPr>
      <t>T</t>
    </r>
    <r>
      <rPr>
        <sz val="10"/>
        <rFont val="Arial"/>
        <family val="2"/>
      </rPr>
      <t xml:space="preserve"> (P=.5) =</t>
    </r>
  </si>
  <si>
    <r>
      <t>X</t>
    </r>
    <r>
      <rPr>
        <vertAlign val="subscript"/>
        <sz val="10"/>
        <rFont val="Arial"/>
        <family val="2"/>
      </rPr>
      <t xml:space="preserve">T </t>
    </r>
    <r>
      <rPr>
        <sz val="10"/>
        <rFont val="Arial"/>
        <family val="2"/>
      </rPr>
      <t>(P=.995) =</t>
    </r>
  </si>
  <si>
    <r>
      <t>X</t>
    </r>
    <r>
      <rPr>
        <vertAlign val="subscript"/>
        <sz val="10"/>
        <rFont val="Arial"/>
        <family val="2"/>
      </rPr>
      <t xml:space="preserve">T </t>
    </r>
    <r>
      <rPr>
        <sz val="10"/>
        <rFont val="Arial"/>
        <family val="2"/>
      </rPr>
      <t>(P=.005) =</t>
    </r>
  </si>
  <si>
    <t>Measurement Unit Analysis</t>
  </si>
  <si>
    <t xml:space="preserve">  Bias</t>
  </si>
  <si>
    <t xml:space="preserve">  Repeatability</t>
  </si>
  <si>
    <t>B</t>
  </si>
  <si>
    <t>=</t>
  </si>
  <si>
    <t>R</t>
  </si>
  <si>
    <t xml:space="preserve">  t Statistic</t>
  </si>
  <si>
    <t>31.3 IBI / R</t>
  </si>
  <si>
    <r>
      <t>t</t>
    </r>
    <r>
      <rPr>
        <vertAlign val="subscript"/>
        <sz val="10"/>
        <rFont val="Arial"/>
        <family val="2"/>
      </rPr>
      <t>0.025,19</t>
    </r>
  </si>
  <si>
    <t xml:space="preserve">  Result</t>
  </si>
  <si>
    <t>Reviewed</t>
  </si>
  <si>
    <t>Directions for Gage Performance Curve for Attribute Analytical Method Form</t>
  </si>
  <si>
    <t>1)  Click Tools - Data Analysis - Regression</t>
  </si>
  <si>
    <t xml:space="preserve">     (If Data Analysis is not available load Analysis Tool Pak from the Add-Ins menu)</t>
  </si>
  <si>
    <t>2)  In the box for Input Y Range select the cells GR&amp;R ATT(L)!D14:D22</t>
  </si>
  <si>
    <t>3)  In the box for Input X Range select the cells GR&amp;R ATT(L)!B14:B22</t>
  </si>
  <si>
    <t>4)  In the box for Output range select the cells below A23:M60</t>
  </si>
  <si>
    <t>5)  Check Line Fit Plots</t>
  </si>
  <si>
    <t>6)  Press OK</t>
  </si>
  <si>
    <t>7)  Copy the Line Fit plot graph to the space on the Analytic sheet</t>
  </si>
  <si>
    <t>8)  Change the graph title to Gage Performance Curve</t>
  </si>
  <si>
    <t>9)  Change the x axis to Xt</t>
  </si>
  <si>
    <t>10)  Change the y axis to Probability</t>
  </si>
  <si>
    <r>
      <t xml:space="preserve">GAGE REPEATABILITY AND REPRODUCIBILITY REPORT
ATTRIBUTE RISK METHOD
</t>
    </r>
    <r>
      <rPr>
        <sz val="12"/>
        <rFont val="Arial"/>
        <family val="2"/>
      </rPr>
      <t>(Format for example only; Supplier created templates may be used)</t>
    </r>
  </si>
  <si>
    <t>Appraiser A</t>
  </si>
  <si>
    <t>Appraiser B</t>
  </si>
  <si>
    <t>Upper Specification</t>
  </si>
  <si>
    <t>Lower Specification</t>
  </si>
  <si>
    <t>Appraiser C</t>
  </si>
  <si>
    <t>DATA TABLE</t>
  </si>
  <si>
    <t>AB Tabulation</t>
  </si>
  <si>
    <t>BC Tabulation</t>
  </si>
  <si>
    <t>AC Tabulation</t>
  </si>
  <si>
    <t>A-1</t>
  </si>
  <si>
    <t>A-2</t>
  </si>
  <si>
    <t>A-3</t>
  </si>
  <si>
    <t>B-1</t>
  </si>
  <si>
    <t>B-2</t>
  </si>
  <si>
    <t>B-3</t>
  </si>
  <si>
    <t>C-1</t>
  </si>
  <si>
    <t>C-2</t>
  </si>
  <si>
    <t>C-3</t>
  </si>
  <si>
    <t>Reference</t>
  </si>
  <si>
    <t>Reference Value</t>
  </si>
  <si>
    <t>Code</t>
  </si>
  <si>
    <t>Risk Analysis</t>
  </si>
  <si>
    <t>A * B Crosstabulation</t>
  </si>
  <si>
    <t>Total</t>
  </si>
  <si>
    <t>A</t>
  </si>
  <si>
    <t>Count</t>
  </si>
  <si>
    <t>Expected Count</t>
  </si>
  <si>
    <t>B * C Crosstabulation</t>
  </si>
  <si>
    <t>C</t>
  </si>
  <si>
    <t>A * C Crosstabulation</t>
  </si>
  <si>
    <t>Kappa</t>
  </si>
  <si>
    <t>DETERMINATION</t>
  </si>
  <si>
    <t>A x B</t>
  </si>
  <si>
    <t>A x C</t>
  </si>
  <si>
    <t>B x C</t>
  </si>
  <si>
    <t>Approved for Use</t>
  </si>
  <si>
    <t>GAGE REPEATABILITY AND REPRODUCIBILITY DATA SHEET</t>
  </si>
  <si>
    <t>VARIABLE DATA RESULTS</t>
  </si>
  <si>
    <t>(Format for example only; Supplier created templates may be used)</t>
  </si>
  <si>
    <t>Specification</t>
  </si>
  <si>
    <t>Lower</t>
  </si>
  <si>
    <t>Upper</t>
  </si>
  <si>
    <t>Characteristic Classification</t>
  </si>
  <si>
    <t>Trials</t>
  </si>
  <si>
    <t>Parts</t>
  </si>
  <si>
    <t>Appraisers</t>
  </si>
  <si>
    <t>APPRAISER/</t>
  </si>
  <si>
    <t>AVERAGE</t>
  </si>
  <si>
    <t>% Total Variation (TV)</t>
  </si>
  <si>
    <t>TRIAL #</t>
  </si>
  <si>
    <t xml:space="preserve">  Repeatability - Equipment Variation (EV)</t>
  </si>
  <si>
    <t>1.  A</t>
  </si>
  <si>
    <t>EV</t>
  </si>
  <si>
    <r>
      <t>R</t>
    </r>
    <r>
      <rPr>
        <sz val="10"/>
        <rFont val="Arial"/>
        <family val="2"/>
      </rPr>
      <t xml:space="preserve">  x  K</t>
    </r>
    <r>
      <rPr>
        <vertAlign val="subscript"/>
        <sz val="10"/>
        <rFont val="Arial"/>
        <family val="2"/>
      </rPr>
      <t>1</t>
    </r>
  </si>
  <si>
    <t>K1</t>
  </si>
  <si>
    <t>% EV</t>
  </si>
  <si>
    <t>100 (EV/TV)</t>
  </si>
  <si>
    <t>AVE</t>
  </si>
  <si>
    <r>
      <t>x</t>
    </r>
    <r>
      <rPr>
        <vertAlign val="subscript"/>
        <sz val="10"/>
        <rFont val="Arial"/>
        <family val="2"/>
      </rPr>
      <t>a</t>
    </r>
    <r>
      <rPr>
        <sz val="10"/>
        <rFont val="Arial"/>
        <family val="2"/>
      </rPr>
      <t>=</t>
    </r>
  </si>
  <si>
    <t xml:space="preserve">  Reproducibility - Appraiser Variation (AV)</t>
  </si>
  <si>
    <r>
      <t>r</t>
    </r>
    <r>
      <rPr>
        <vertAlign val="subscript"/>
        <sz val="10"/>
        <rFont val="Arial"/>
        <family val="2"/>
      </rPr>
      <t>a</t>
    </r>
    <r>
      <rPr>
        <sz val="10"/>
        <rFont val="Arial"/>
        <family val="2"/>
      </rPr>
      <t>=</t>
    </r>
  </si>
  <si>
    <t>AV</t>
  </si>
  <si>
    <r>
      <t>{(</t>
    </r>
    <r>
      <rPr>
        <sz val="12"/>
        <rFont val="Statistical Symbols"/>
      </rPr>
      <t>x</t>
    </r>
    <r>
      <rPr>
        <vertAlign val="subscript"/>
        <sz val="10"/>
        <rFont val="Arial"/>
        <family val="2"/>
      </rPr>
      <t>DIFF</t>
    </r>
    <r>
      <rPr>
        <sz val="10"/>
        <rFont val="Arial"/>
        <family val="2"/>
      </rPr>
      <t xml:space="preserve"> x K</t>
    </r>
    <r>
      <rPr>
        <vertAlign val="subscript"/>
        <sz val="10"/>
        <rFont val="Arial"/>
        <family val="2"/>
      </rPr>
      <t>2</t>
    </r>
    <r>
      <rPr>
        <sz val="10"/>
        <rFont val="Arial"/>
        <family val="2"/>
      </rPr>
      <t>)</t>
    </r>
    <r>
      <rPr>
        <vertAlign val="superscript"/>
        <sz val="10"/>
        <rFont val="Arial"/>
        <family val="2"/>
      </rPr>
      <t>2</t>
    </r>
    <r>
      <rPr>
        <sz val="10"/>
        <rFont val="Arial"/>
        <family val="2"/>
      </rPr>
      <t xml:space="preserve"> - (EV</t>
    </r>
    <r>
      <rPr>
        <vertAlign val="superscript"/>
        <sz val="10"/>
        <rFont val="Arial"/>
        <family val="2"/>
      </rPr>
      <t>2</t>
    </r>
    <r>
      <rPr>
        <sz val="10"/>
        <rFont val="Arial"/>
        <family val="2"/>
      </rPr>
      <t>/nr)}</t>
    </r>
    <r>
      <rPr>
        <vertAlign val="superscript"/>
        <sz val="10"/>
        <rFont val="Arial"/>
        <family val="2"/>
      </rPr>
      <t>1/2</t>
    </r>
  </si>
  <si>
    <t>% AV</t>
  </si>
  <si>
    <t>100 (AV/TV)</t>
  </si>
  <si>
    <t>6.  B</t>
  </si>
  <si>
    <r>
      <t>x</t>
    </r>
    <r>
      <rPr>
        <vertAlign val="subscript"/>
        <sz val="10"/>
        <rFont val="Arial"/>
        <family val="2"/>
      </rPr>
      <t>b</t>
    </r>
    <r>
      <rPr>
        <sz val="10"/>
        <rFont val="Arial"/>
        <family val="2"/>
      </rPr>
      <t>=</t>
    </r>
  </si>
  <si>
    <t xml:space="preserve">           n = parts        r = trials</t>
  </si>
  <si>
    <r>
      <t>K</t>
    </r>
    <r>
      <rPr>
        <vertAlign val="subscript"/>
        <sz val="10"/>
        <rFont val="Arial"/>
        <family val="2"/>
      </rPr>
      <t>2</t>
    </r>
  </si>
  <si>
    <r>
      <t>r</t>
    </r>
    <r>
      <rPr>
        <vertAlign val="subscript"/>
        <sz val="10"/>
        <rFont val="Arial"/>
        <family val="2"/>
      </rPr>
      <t>b</t>
    </r>
    <r>
      <rPr>
        <sz val="10"/>
        <rFont val="Arial"/>
        <family val="2"/>
      </rPr>
      <t>=</t>
    </r>
  </si>
  <si>
    <t xml:space="preserve">  Repeatability &amp; Reproducibility (GRR)</t>
  </si>
  <si>
    <t>% GRR</t>
  </si>
  <si>
    <t>100 (GRR/TV)</t>
  </si>
  <si>
    <t>11.  C</t>
  </si>
  <si>
    <t>GRR</t>
  </si>
  <si>
    <r>
      <t>{(EV</t>
    </r>
    <r>
      <rPr>
        <vertAlign val="superscript"/>
        <sz val="10"/>
        <rFont val="Arial"/>
        <family val="2"/>
      </rPr>
      <t>2</t>
    </r>
    <r>
      <rPr>
        <sz val="10"/>
        <rFont val="Arial"/>
        <family val="2"/>
      </rPr>
      <t xml:space="preserve"> + AV</t>
    </r>
    <r>
      <rPr>
        <vertAlign val="superscript"/>
        <sz val="10"/>
        <rFont val="Arial"/>
        <family val="2"/>
      </rPr>
      <t>2</t>
    </r>
    <r>
      <rPr>
        <sz val="10"/>
        <rFont val="Arial"/>
        <family val="2"/>
      </rPr>
      <t>)}</t>
    </r>
    <r>
      <rPr>
        <vertAlign val="superscript"/>
        <sz val="10"/>
        <rFont val="Arial"/>
        <family val="2"/>
      </rPr>
      <t>1/2</t>
    </r>
  </si>
  <si>
    <r>
      <t>K</t>
    </r>
    <r>
      <rPr>
        <b/>
        <vertAlign val="subscript"/>
        <sz val="10"/>
        <rFont val="Arial"/>
        <family val="2"/>
      </rPr>
      <t>3</t>
    </r>
  </si>
  <si>
    <r>
      <t>x</t>
    </r>
    <r>
      <rPr>
        <vertAlign val="subscript"/>
        <sz val="10"/>
        <rFont val="Arial"/>
        <family val="2"/>
      </rPr>
      <t>c</t>
    </r>
    <r>
      <rPr>
        <sz val="10"/>
        <rFont val="Arial"/>
        <family val="2"/>
      </rPr>
      <t>=</t>
    </r>
  </si>
  <si>
    <t xml:space="preserve">  Part Variation (PV)</t>
  </si>
  <si>
    <r>
      <t>r</t>
    </r>
    <r>
      <rPr>
        <vertAlign val="subscript"/>
        <sz val="10"/>
        <rFont val="Arial"/>
        <family val="2"/>
      </rPr>
      <t>c</t>
    </r>
    <r>
      <rPr>
        <sz val="10"/>
        <rFont val="Arial"/>
        <family val="2"/>
      </rPr>
      <t>=</t>
    </r>
  </si>
  <si>
    <t>PV</t>
  </si>
  <si>
    <r>
      <t>R</t>
    </r>
    <r>
      <rPr>
        <vertAlign val="subscript"/>
        <sz val="10"/>
        <rFont val="Arial"/>
        <family val="2"/>
      </rPr>
      <t>P</t>
    </r>
    <r>
      <rPr>
        <sz val="10"/>
        <rFont val="Arial"/>
        <family val="2"/>
      </rPr>
      <t xml:space="preserve"> x K</t>
    </r>
    <r>
      <rPr>
        <vertAlign val="subscript"/>
        <sz val="10"/>
        <rFont val="Arial"/>
        <family val="2"/>
      </rPr>
      <t>3</t>
    </r>
  </si>
  <si>
    <t>% PV</t>
  </si>
  <si>
    <t>100 (PV/TV)</t>
  </si>
  <si>
    <t xml:space="preserve">16. PART </t>
  </si>
  <si>
    <r>
      <t>X</t>
    </r>
    <r>
      <rPr>
        <sz val="10"/>
        <rFont val="Arial"/>
        <family val="2"/>
      </rPr>
      <t>=</t>
    </r>
  </si>
  <si>
    <t xml:space="preserve">   AVERAGE</t>
  </si>
  <si>
    <r>
      <t>R</t>
    </r>
    <r>
      <rPr>
        <vertAlign val="subscript"/>
        <sz val="10"/>
        <rFont val="Arial"/>
        <family val="2"/>
      </rPr>
      <t>p</t>
    </r>
    <r>
      <rPr>
        <sz val="10"/>
        <rFont val="Arial"/>
        <family val="2"/>
      </rPr>
      <t>=</t>
    </r>
  </si>
  <si>
    <r>
      <t>(</t>
    </r>
    <r>
      <rPr>
        <sz val="12"/>
        <rFont val="Statistical Symbols"/>
      </rPr>
      <t>r</t>
    </r>
    <r>
      <rPr>
        <vertAlign val="subscript"/>
        <sz val="10"/>
        <rFont val="Arial"/>
        <family val="2"/>
      </rPr>
      <t>a</t>
    </r>
    <r>
      <rPr>
        <sz val="10"/>
        <rFont val="Arial"/>
        <family val="2"/>
      </rPr>
      <t xml:space="preserve"> + </t>
    </r>
    <r>
      <rPr>
        <sz val="12"/>
        <rFont val="Statistical Symbols"/>
      </rPr>
      <t>r</t>
    </r>
    <r>
      <rPr>
        <vertAlign val="subscript"/>
        <sz val="10"/>
        <rFont val="Arial"/>
        <family val="2"/>
      </rPr>
      <t>b</t>
    </r>
    <r>
      <rPr>
        <sz val="10"/>
        <rFont val="Arial"/>
        <family val="2"/>
      </rPr>
      <t xml:space="preserve"> + </t>
    </r>
    <r>
      <rPr>
        <sz val="12"/>
        <rFont val="Statistical Symbols"/>
      </rPr>
      <t>r</t>
    </r>
    <r>
      <rPr>
        <vertAlign val="subscript"/>
        <sz val="10"/>
        <rFont val="Arial"/>
        <family val="2"/>
      </rPr>
      <t>c</t>
    </r>
    <r>
      <rPr>
        <sz val="10"/>
        <rFont val="Arial"/>
        <family val="2"/>
      </rPr>
      <t>) / (# OF APPRAISERS) =</t>
    </r>
  </si>
  <si>
    <r>
      <t>R</t>
    </r>
    <r>
      <rPr>
        <sz val="10"/>
        <rFont val="Arial"/>
        <family val="2"/>
      </rPr>
      <t>=</t>
    </r>
  </si>
  <si>
    <t xml:space="preserve">  Total Variation (TV)</t>
  </si>
  <si>
    <r>
      <t>x</t>
    </r>
    <r>
      <rPr>
        <vertAlign val="subscript"/>
        <sz val="10"/>
        <rFont val="Arial"/>
        <family val="2"/>
      </rPr>
      <t>DIFF</t>
    </r>
    <r>
      <rPr>
        <sz val="10"/>
        <rFont val="Arial"/>
        <family val="2"/>
      </rPr>
      <t xml:space="preserve"> = (Max </t>
    </r>
    <r>
      <rPr>
        <sz val="12"/>
        <rFont val="Statistical Symbols"/>
      </rPr>
      <t>x</t>
    </r>
    <r>
      <rPr>
        <sz val="10"/>
        <rFont val="Arial"/>
        <family val="2"/>
      </rPr>
      <t xml:space="preserve"> - Min </t>
    </r>
    <r>
      <rPr>
        <sz val="12"/>
        <rFont val="Statistical Symbols"/>
      </rPr>
      <t>x</t>
    </r>
    <r>
      <rPr>
        <sz val="10"/>
        <rFont val="Arial"/>
        <family val="2"/>
      </rPr>
      <t>) =</t>
    </r>
  </si>
  <si>
    <r>
      <t>x</t>
    </r>
    <r>
      <rPr>
        <vertAlign val="subscript"/>
        <sz val="10"/>
        <rFont val="Arial"/>
        <family val="2"/>
      </rPr>
      <t>DIFF</t>
    </r>
    <r>
      <rPr>
        <sz val="10"/>
        <rFont val="Arial"/>
        <family val="2"/>
      </rPr>
      <t>=</t>
    </r>
  </si>
  <si>
    <t>TV</t>
  </si>
  <si>
    <r>
      <t>{(GRR</t>
    </r>
    <r>
      <rPr>
        <vertAlign val="superscript"/>
        <sz val="10"/>
        <rFont val="Arial"/>
        <family val="2"/>
      </rPr>
      <t>2</t>
    </r>
    <r>
      <rPr>
        <sz val="10"/>
        <rFont val="Arial"/>
        <family val="2"/>
      </rPr>
      <t xml:space="preserve"> + PV</t>
    </r>
    <r>
      <rPr>
        <vertAlign val="superscript"/>
        <sz val="10"/>
        <rFont val="Arial"/>
        <family val="2"/>
      </rPr>
      <t>2</t>
    </r>
    <r>
      <rPr>
        <sz val="10"/>
        <rFont val="Arial"/>
        <family val="2"/>
      </rPr>
      <t>)}</t>
    </r>
    <r>
      <rPr>
        <vertAlign val="superscript"/>
        <sz val="10"/>
        <rFont val="Arial"/>
        <family val="2"/>
      </rPr>
      <t>1/2</t>
    </r>
  </si>
  <si>
    <t>ndc</t>
  </si>
  <si>
    <t>1.41(PV/GRR)</t>
  </si>
  <si>
    <r>
      <t>* UCL</t>
    </r>
    <r>
      <rPr>
        <vertAlign val="subscript"/>
        <sz val="10"/>
        <rFont val="Arial"/>
        <family val="2"/>
      </rPr>
      <t>R</t>
    </r>
    <r>
      <rPr>
        <sz val="10"/>
        <rFont val="Arial"/>
        <family val="2"/>
      </rPr>
      <t xml:space="preserve"> =</t>
    </r>
    <r>
      <rPr>
        <sz val="12"/>
        <rFont val="Arial"/>
        <family val="2"/>
      </rPr>
      <t xml:space="preserve"> </t>
    </r>
    <r>
      <rPr>
        <sz val="12"/>
        <rFont val="Statistical Symbols"/>
      </rPr>
      <t>R</t>
    </r>
    <r>
      <rPr>
        <sz val="10"/>
        <rFont val="Arial"/>
        <family val="2"/>
      </rPr>
      <t xml:space="preserve"> x D</t>
    </r>
    <r>
      <rPr>
        <vertAlign val="subscript"/>
        <sz val="10"/>
        <rFont val="Arial"/>
        <family val="2"/>
      </rPr>
      <t>4</t>
    </r>
    <r>
      <rPr>
        <sz val="10"/>
        <rFont val="Arial"/>
        <family val="2"/>
      </rPr>
      <t xml:space="preserve"> =</t>
    </r>
  </si>
  <si>
    <r>
      <t>UCL</t>
    </r>
    <r>
      <rPr>
        <vertAlign val="subscript"/>
        <sz val="10"/>
        <rFont val="Arial"/>
        <family val="2"/>
      </rPr>
      <t>R</t>
    </r>
    <r>
      <rPr>
        <sz val="10"/>
        <rFont val="Arial"/>
        <family val="2"/>
      </rPr>
      <t>=</t>
    </r>
  </si>
  <si>
    <r>
      <t>* D</t>
    </r>
    <r>
      <rPr>
        <vertAlign val="subscript"/>
        <sz val="8"/>
        <rFont val="Arial"/>
        <family val="2"/>
      </rPr>
      <t>4</t>
    </r>
    <r>
      <rPr>
        <sz val="8"/>
        <rFont val="Arial"/>
        <family val="2"/>
      </rPr>
      <t xml:space="preserve"> =3.27 for 2 trials and 2.58 for 3 trials.  </t>
    </r>
    <r>
      <rPr>
        <sz val="8"/>
        <rFont val="Arial"/>
        <family val="2"/>
      </rPr>
      <t>UCL</t>
    </r>
    <r>
      <rPr>
        <vertAlign val="subscript"/>
        <sz val="8"/>
        <rFont val="Arial"/>
        <family val="2"/>
      </rPr>
      <t>R</t>
    </r>
    <r>
      <rPr>
        <sz val="8"/>
        <rFont val="Arial"/>
        <family val="2"/>
      </rPr>
      <t xml:space="preserve"> represents the limit of individual R's.  Circle those that are</t>
    </r>
  </si>
  <si>
    <t>beyond this limit.  Identify the cause and correct.  Repeat these readings using the same appraiser and unit as originally used or</t>
  </si>
  <si>
    <r>
      <t xml:space="preserve">discard values and re-average and recompute </t>
    </r>
    <r>
      <rPr>
        <sz val="10"/>
        <rFont val="Statistical Symbols"/>
      </rPr>
      <t>R</t>
    </r>
    <r>
      <rPr>
        <sz val="8"/>
        <rFont val="Arial"/>
        <family val="2"/>
      </rPr>
      <t xml:space="preserve"> and the limiting value from the remaining observations.</t>
    </r>
  </si>
  <si>
    <r>
      <t xml:space="preserve">   For information on the theory and constants used in the form see </t>
    </r>
    <r>
      <rPr>
        <i/>
        <sz val="10"/>
        <rFont val="Arial"/>
        <family val="2"/>
      </rPr>
      <t>MSA Reference Manual</t>
    </r>
    <r>
      <rPr>
        <sz val="10"/>
        <rFont val="Arial"/>
        <family val="2"/>
      </rPr>
      <t>, Third edition.</t>
    </r>
  </si>
  <si>
    <t>% Tolerance (Tol)</t>
  </si>
  <si>
    <t>100 (EV/Tol)</t>
  </si>
  <si>
    <t>100 (AV/Tol)</t>
  </si>
  <si>
    <t>100 (GRR/Tol)</t>
  </si>
  <si>
    <t>100 (PV/Tol)</t>
  </si>
  <si>
    <t xml:space="preserve">  Tolerance (Tol)</t>
  </si>
  <si>
    <t>Tol</t>
  </si>
  <si>
    <t>Upper - Lower / 6</t>
  </si>
  <si>
    <r>
      <t xml:space="preserve">GAGE REPEATABILITY &amp; REPRODUCIBILITY DATA SHEET
ANOVA METHOD
</t>
    </r>
    <r>
      <rPr>
        <sz val="12"/>
        <rFont val="Arial"/>
        <family val="2"/>
      </rPr>
      <t>(Format for example only; Supplier created templates may be used)</t>
    </r>
  </si>
  <si>
    <t>squared</t>
  </si>
  <si>
    <t>/nr</t>
  </si>
  <si>
    <t>/nkr</t>
  </si>
  <si>
    <t>/kr</t>
  </si>
  <si>
    <t>/r</t>
  </si>
  <si>
    <r>
      <t>x</t>
    </r>
    <r>
      <rPr>
        <vertAlign val="subscript"/>
        <sz val="10"/>
        <rFont val="Arial"/>
        <family val="2"/>
      </rPr>
      <t>.1.</t>
    </r>
  </si>
  <si>
    <r>
      <t>x</t>
    </r>
    <r>
      <rPr>
        <vertAlign val="subscript"/>
        <sz val="10"/>
        <rFont val="Arial"/>
        <family val="2"/>
      </rPr>
      <t>11.</t>
    </r>
  </si>
  <si>
    <t>Squared</t>
  </si>
  <si>
    <t>Part 1</t>
  </si>
  <si>
    <t>Part 2</t>
  </si>
  <si>
    <t>Part 3</t>
  </si>
  <si>
    <t>Part 4</t>
  </si>
  <si>
    <t>Part 5</t>
  </si>
  <si>
    <t>Part 6</t>
  </si>
  <si>
    <t>Part 7</t>
  </si>
  <si>
    <t>Part 8</t>
  </si>
  <si>
    <t>Part 9</t>
  </si>
  <si>
    <t>Part 10</t>
  </si>
  <si>
    <r>
      <t>x</t>
    </r>
    <r>
      <rPr>
        <vertAlign val="subscript"/>
        <sz val="10"/>
        <rFont val="Arial"/>
        <family val="2"/>
      </rPr>
      <t>.2.</t>
    </r>
  </si>
  <si>
    <r>
      <t>x</t>
    </r>
    <r>
      <rPr>
        <vertAlign val="subscript"/>
        <sz val="10"/>
        <rFont val="Arial"/>
        <family val="2"/>
      </rPr>
      <t>21.</t>
    </r>
  </si>
  <si>
    <t>Appr A</t>
  </si>
  <si>
    <t>Trial 1</t>
  </si>
  <si>
    <r>
      <t>x</t>
    </r>
    <r>
      <rPr>
        <vertAlign val="subscript"/>
        <sz val="10"/>
        <rFont val="Arial"/>
        <family val="2"/>
      </rPr>
      <t>.3.</t>
    </r>
  </si>
  <si>
    <r>
      <t>x</t>
    </r>
    <r>
      <rPr>
        <vertAlign val="subscript"/>
        <sz val="10"/>
        <rFont val="Arial"/>
        <family val="2"/>
      </rPr>
      <t>31.</t>
    </r>
  </si>
  <si>
    <t>Trial 2</t>
  </si>
  <si>
    <r>
      <t>x</t>
    </r>
    <r>
      <rPr>
        <vertAlign val="subscript"/>
        <sz val="10"/>
        <rFont val="Arial"/>
        <family val="2"/>
      </rPr>
      <t>…</t>
    </r>
  </si>
  <si>
    <r>
      <t>x</t>
    </r>
    <r>
      <rPr>
        <vertAlign val="subscript"/>
        <sz val="10"/>
        <rFont val="Arial"/>
        <family val="2"/>
      </rPr>
      <t>41.</t>
    </r>
  </si>
  <si>
    <t>Trial 3</t>
  </si>
  <si>
    <t>nr</t>
  </si>
  <si>
    <r>
      <t>x</t>
    </r>
    <r>
      <rPr>
        <vertAlign val="subscript"/>
        <sz val="10"/>
        <rFont val="Arial"/>
        <family val="2"/>
      </rPr>
      <t>51.</t>
    </r>
  </si>
  <si>
    <t>Appr B</t>
  </si>
  <si>
    <t>nkr</t>
  </si>
  <si>
    <r>
      <t>x</t>
    </r>
    <r>
      <rPr>
        <vertAlign val="subscript"/>
        <sz val="10"/>
        <rFont val="Arial"/>
        <family val="2"/>
      </rPr>
      <t>61.</t>
    </r>
  </si>
  <si>
    <t>kr</t>
  </si>
  <si>
    <r>
      <t>x</t>
    </r>
    <r>
      <rPr>
        <vertAlign val="subscript"/>
        <sz val="10"/>
        <rFont val="Arial"/>
        <family val="2"/>
      </rPr>
      <t>71.</t>
    </r>
  </si>
  <si>
    <r>
      <t>x</t>
    </r>
    <r>
      <rPr>
        <vertAlign val="subscript"/>
        <sz val="10"/>
        <rFont val="Arial"/>
        <family val="2"/>
      </rPr>
      <t>1..</t>
    </r>
  </si>
  <si>
    <r>
      <t>x</t>
    </r>
    <r>
      <rPr>
        <vertAlign val="subscript"/>
        <sz val="10"/>
        <rFont val="Arial"/>
        <family val="2"/>
      </rPr>
      <t>81.</t>
    </r>
  </si>
  <si>
    <t>Appr C</t>
  </si>
  <si>
    <r>
      <t>x</t>
    </r>
    <r>
      <rPr>
        <vertAlign val="subscript"/>
        <sz val="10"/>
        <rFont val="Arial"/>
        <family val="2"/>
      </rPr>
      <t>2..</t>
    </r>
  </si>
  <si>
    <r>
      <t>x</t>
    </r>
    <r>
      <rPr>
        <vertAlign val="subscript"/>
        <sz val="10"/>
        <rFont val="Arial"/>
        <family val="2"/>
      </rPr>
      <t>91.</t>
    </r>
  </si>
  <si>
    <r>
      <t>x</t>
    </r>
    <r>
      <rPr>
        <vertAlign val="subscript"/>
        <sz val="10"/>
        <rFont val="Arial"/>
        <family val="2"/>
      </rPr>
      <t>3..</t>
    </r>
  </si>
  <si>
    <r>
      <t>x</t>
    </r>
    <r>
      <rPr>
        <vertAlign val="subscript"/>
        <sz val="10"/>
        <rFont val="Arial"/>
        <family val="2"/>
      </rPr>
      <t>101.</t>
    </r>
  </si>
  <si>
    <r>
      <t>x</t>
    </r>
    <r>
      <rPr>
        <vertAlign val="subscript"/>
        <sz val="10"/>
        <rFont val="Arial"/>
        <family val="2"/>
      </rPr>
      <t>4..</t>
    </r>
  </si>
  <si>
    <r>
      <t>x</t>
    </r>
    <r>
      <rPr>
        <vertAlign val="subscript"/>
        <sz val="10"/>
        <rFont val="Arial"/>
        <family val="2"/>
      </rPr>
      <t>12.</t>
    </r>
  </si>
  <si>
    <r>
      <t>x</t>
    </r>
    <r>
      <rPr>
        <vertAlign val="subscript"/>
        <sz val="10"/>
        <rFont val="Arial"/>
        <family val="2"/>
      </rPr>
      <t>5..</t>
    </r>
  </si>
  <si>
    <r>
      <t>x</t>
    </r>
    <r>
      <rPr>
        <vertAlign val="subscript"/>
        <sz val="10"/>
        <rFont val="Arial"/>
        <family val="2"/>
      </rPr>
      <t>22.</t>
    </r>
  </si>
  <si>
    <r>
      <t>x</t>
    </r>
    <r>
      <rPr>
        <vertAlign val="subscript"/>
        <sz val="10"/>
        <rFont val="Arial"/>
        <family val="2"/>
      </rPr>
      <t>6..</t>
    </r>
  </si>
  <si>
    <r>
      <t>x</t>
    </r>
    <r>
      <rPr>
        <vertAlign val="subscript"/>
        <sz val="10"/>
        <rFont val="Arial"/>
        <family val="2"/>
      </rPr>
      <t>32.</t>
    </r>
  </si>
  <si>
    <r>
      <t>x</t>
    </r>
    <r>
      <rPr>
        <vertAlign val="subscript"/>
        <sz val="10"/>
        <rFont val="Arial"/>
        <family val="2"/>
      </rPr>
      <t>7..</t>
    </r>
  </si>
  <si>
    <r>
      <t>x</t>
    </r>
    <r>
      <rPr>
        <vertAlign val="subscript"/>
        <sz val="10"/>
        <rFont val="Arial"/>
        <family val="2"/>
      </rPr>
      <t>42.</t>
    </r>
  </si>
  <si>
    <r>
      <t>x</t>
    </r>
    <r>
      <rPr>
        <vertAlign val="subscript"/>
        <sz val="10"/>
        <rFont val="Arial"/>
        <family val="2"/>
      </rPr>
      <t>8..</t>
    </r>
  </si>
  <si>
    <r>
      <t>x</t>
    </r>
    <r>
      <rPr>
        <vertAlign val="subscript"/>
        <sz val="10"/>
        <rFont val="Arial"/>
        <family val="2"/>
      </rPr>
      <t>52.</t>
    </r>
  </si>
  <si>
    <r>
      <t>x</t>
    </r>
    <r>
      <rPr>
        <vertAlign val="subscript"/>
        <sz val="10"/>
        <rFont val="Arial"/>
        <family val="2"/>
      </rPr>
      <t>9..</t>
    </r>
  </si>
  <si>
    <r>
      <t>x</t>
    </r>
    <r>
      <rPr>
        <vertAlign val="subscript"/>
        <sz val="10"/>
        <rFont val="Arial"/>
        <family val="2"/>
      </rPr>
      <t>62.</t>
    </r>
  </si>
  <si>
    <r>
      <t>x</t>
    </r>
    <r>
      <rPr>
        <vertAlign val="subscript"/>
        <sz val="10"/>
        <rFont val="Arial"/>
        <family val="2"/>
      </rPr>
      <t>10..</t>
    </r>
  </si>
  <si>
    <r>
      <t>x</t>
    </r>
    <r>
      <rPr>
        <vertAlign val="subscript"/>
        <sz val="10"/>
        <rFont val="Arial"/>
        <family val="2"/>
      </rPr>
      <t>72.</t>
    </r>
  </si>
  <si>
    <t>Anova Table</t>
  </si>
  <si>
    <r>
      <t>x</t>
    </r>
    <r>
      <rPr>
        <vertAlign val="subscript"/>
        <sz val="10"/>
        <rFont val="Arial"/>
        <family val="2"/>
      </rPr>
      <t>82.</t>
    </r>
  </si>
  <si>
    <t>Source</t>
  </si>
  <si>
    <t>DF</t>
  </si>
  <si>
    <t>SS</t>
  </si>
  <si>
    <t>MS</t>
  </si>
  <si>
    <t>Sig</t>
  </si>
  <si>
    <r>
      <t>x</t>
    </r>
    <r>
      <rPr>
        <vertAlign val="subscript"/>
        <sz val="10"/>
        <rFont val="Arial"/>
        <family val="2"/>
      </rPr>
      <t>92.</t>
    </r>
  </si>
  <si>
    <r>
      <t>x</t>
    </r>
    <r>
      <rPr>
        <vertAlign val="subscript"/>
        <sz val="10"/>
        <rFont val="Arial"/>
        <family val="2"/>
      </rPr>
      <t>102.</t>
    </r>
  </si>
  <si>
    <r>
      <t>x</t>
    </r>
    <r>
      <rPr>
        <vertAlign val="subscript"/>
        <sz val="10"/>
        <rFont val="Arial"/>
        <family val="2"/>
      </rPr>
      <t>13.</t>
    </r>
  </si>
  <si>
    <t>Appraiser-by-Part</t>
  </si>
  <si>
    <r>
      <t>x</t>
    </r>
    <r>
      <rPr>
        <vertAlign val="subscript"/>
        <sz val="10"/>
        <rFont val="Arial"/>
        <family val="2"/>
      </rPr>
      <t>23.</t>
    </r>
  </si>
  <si>
    <t>Equipment</t>
  </si>
  <si>
    <r>
      <t>x</t>
    </r>
    <r>
      <rPr>
        <vertAlign val="subscript"/>
        <sz val="10"/>
        <rFont val="Arial"/>
        <family val="2"/>
      </rPr>
      <t>33.</t>
    </r>
  </si>
  <si>
    <r>
      <t>x</t>
    </r>
    <r>
      <rPr>
        <vertAlign val="subscript"/>
        <sz val="10"/>
        <rFont val="Arial"/>
        <family val="2"/>
      </rPr>
      <t>43.</t>
    </r>
  </si>
  <si>
    <r>
      <t xml:space="preserve">* Significant at </t>
    </r>
    <r>
      <rPr>
        <sz val="10"/>
        <rFont val="Symbol"/>
        <family val="1"/>
        <charset val="2"/>
      </rPr>
      <t>a</t>
    </r>
    <r>
      <rPr>
        <sz val="10"/>
        <rFont val="Arial"/>
        <family val="2"/>
      </rPr>
      <t xml:space="preserve"> = 0.05 level</t>
    </r>
  </si>
  <si>
    <r>
      <t>x</t>
    </r>
    <r>
      <rPr>
        <vertAlign val="subscript"/>
        <sz val="10"/>
        <rFont val="Arial"/>
        <family val="2"/>
      </rPr>
      <t>53.</t>
    </r>
  </si>
  <si>
    <t>Anova Report</t>
  </si>
  <si>
    <r>
      <t>Standard Deviation (</t>
    </r>
    <r>
      <rPr>
        <b/>
        <sz val="10"/>
        <rFont val="Symbol"/>
        <family val="1"/>
        <charset val="2"/>
      </rPr>
      <t>s</t>
    </r>
    <r>
      <rPr>
        <b/>
        <sz val="10"/>
        <rFont val="Arial"/>
        <family val="2"/>
      </rPr>
      <t>)</t>
    </r>
  </si>
  <si>
    <t>% Total Variation</t>
  </si>
  <si>
    <t>% Contribution</t>
  </si>
  <si>
    <r>
      <t>x</t>
    </r>
    <r>
      <rPr>
        <vertAlign val="subscript"/>
        <sz val="10"/>
        <rFont val="Arial"/>
        <family val="2"/>
      </rPr>
      <t>63.</t>
    </r>
  </si>
  <si>
    <r>
      <t>x</t>
    </r>
    <r>
      <rPr>
        <vertAlign val="subscript"/>
        <sz val="10"/>
        <rFont val="Arial"/>
        <family val="2"/>
      </rPr>
      <t>73.</t>
    </r>
  </si>
  <si>
    <t>Repeatability (EV)</t>
  </si>
  <si>
    <r>
      <t>x</t>
    </r>
    <r>
      <rPr>
        <vertAlign val="subscript"/>
        <sz val="10"/>
        <rFont val="Arial"/>
        <family val="2"/>
      </rPr>
      <t>83.</t>
    </r>
  </si>
  <si>
    <t>Reproducibility (AV)</t>
  </si>
  <si>
    <r>
      <t>x</t>
    </r>
    <r>
      <rPr>
        <vertAlign val="subscript"/>
        <sz val="10"/>
        <rFont val="Arial"/>
        <family val="2"/>
      </rPr>
      <t>93.</t>
    </r>
  </si>
  <si>
    <t>Appraiser by Part (INT)</t>
  </si>
  <si>
    <r>
      <t>x</t>
    </r>
    <r>
      <rPr>
        <vertAlign val="subscript"/>
        <sz val="10"/>
        <rFont val="Arial"/>
        <family val="2"/>
      </rPr>
      <t>103.</t>
    </r>
  </si>
  <si>
    <t>Part-to-Part (PV)</t>
  </si>
  <si>
    <t>Note:</t>
  </si>
  <si>
    <t>Tolerance =</t>
  </si>
  <si>
    <t>Total variation (TV) =</t>
  </si>
  <si>
    <t>Number of distinct data categories (ndc) =</t>
  </si>
  <si>
    <r>
      <t>MS</t>
    </r>
    <r>
      <rPr>
        <vertAlign val="subscript"/>
        <sz val="10"/>
        <rFont val="Arial"/>
        <family val="2"/>
      </rPr>
      <t>pool</t>
    </r>
  </si>
  <si>
    <r>
      <rPr>
        <b/>
        <sz val="13"/>
        <rFont val="Arial"/>
        <family val="2"/>
      </rPr>
      <t>GAGE REPEATABILITY AND REPRODUCIBILITY DATA SHEET GRAPHICAL ANALYSIS</t>
    </r>
    <r>
      <rPr>
        <b/>
        <sz val="14"/>
        <rFont val="Arial"/>
        <family val="2"/>
      </rPr>
      <t xml:space="preserve">
</t>
    </r>
    <r>
      <rPr>
        <sz val="12"/>
        <rFont val="Arial"/>
        <family val="2"/>
      </rPr>
      <t>(Format for example only; Supplier created templates may be used)</t>
    </r>
  </si>
  <si>
    <t xml:space="preserve">     AVE ( Xp )</t>
  </si>
  <si>
    <t>The REFERENCE VALUE can be substituted for PART AVE to generate graphs indication true bias.</t>
  </si>
  <si>
    <t>Supporting line</t>
  </si>
  <si>
    <t>Upper Spec</t>
  </si>
  <si>
    <t>Lower Spec</t>
  </si>
  <si>
    <t>Rucl</t>
  </si>
  <si>
    <t>Analysis:</t>
  </si>
  <si>
    <t>Supporting Data</t>
  </si>
  <si>
    <t>Mean</t>
  </si>
  <si>
    <t>Range</t>
  </si>
  <si>
    <t>UCL B</t>
  </si>
  <si>
    <t>LCL B</t>
  </si>
  <si>
    <t>UCL C</t>
  </si>
  <si>
    <t>LCL C</t>
  </si>
  <si>
    <t>Rucl B</t>
  </si>
  <si>
    <t>Rucl C</t>
  </si>
  <si>
    <t>A1</t>
  </si>
  <si>
    <t>A2</t>
  </si>
  <si>
    <t>A3</t>
  </si>
  <si>
    <t>B1</t>
  </si>
  <si>
    <t>B2</t>
  </si>
  <si>
    <t>B3</t>
  </si>
  <si>
    <t>C1</t>
  </si>
  <si>
    <t>C2</t>
  </si>
  <si>
    <t>C3</t>
  </si>
  <si>
    <t>A Value</t>
  </si>
  <si>
    <t>B Value</t>
  </si>
  <si>
    <t>C Value</t>
  </si>
  <si>
    <t>Max</t>
  </si>
  <si>
    <t>Min</t>
  </si>
  <si>
    <t>supporting data</t>
  </si>
  <si>
    <t>divisions</t>
  </si>
  <si>
    <r>
      <t xml:space="preserve">X BAR &amp; R
VARIABLES CONTROL CHART
</t>
    </r>
    <r>
      <rPr>
        <sz val="12"/>
        <rFont val="Arial"/>
        <family val="2"/>
      </rPr>
      <t>(Format for example only; Supplier created templates may be used)</t>
    </r>
  </si>
  <si>
    <r>
      <t xml:space="preserve">VARIABLES CONTROL CHART ( </t>
    </r>
    <r>
      <rPr>
        <sz val="8"/>
        <rFont val="Statistical Symbols"/>
      </rPr>
      <t>x</t>
    </r>
    <r>
      <rPr>
        <sz val="8"/>
        <rFont val="Arial"/>
        <family val="2"/>
      </rPr>
      <t xml:space="preserve"> &amp; R )</t>
    </r>
  </si>
  <si>
    <t>PART NO.</t>
  </si>
  <si>
    <t>CHART NO.</t>
  </si>
  <si>
    <t>MEASUREMENT EVALUATION</t>
  </si>
  <si>
    <t>PART NAME (Product)</t>
  </si>
  <si>
    <t>OPERATION (Process)</t>
  </si>
  <si>
    <t>SPECIFICATION LIMITS</t>
  </si>
  <si>
    <t>APPRAISER A</t>
  </si>
  <si>
    <t>APPRAISER B</t>
  </si>
  <si>
    <t>APPRAISER C</t>
  </si>
  <si>
    <t>MACHINE</t>
  </si>
  <si>
    <t>GAGE</t>
  </si>
  <si>
    <t>UNIT OF MEASURE</t>
  </si>
  <si>
    <t>ZERO EQUALS</t>
  </si>
  <si>
    <r>
      <t>x</t>
    </r>
    <r>
      <rPr>
        <sz val="8"/>
        <rFont val="Arial"/>
        <family val="2"/>
      </rPr>
      <t xml:space="preserve"> =</t>
    </r>
  </si>
  <si>
    <t>UCL =</t>
  </si>
  <si>
    <t>LCL =</t>
  </si>
  <si>
    <t>AVERAGES (X BAR CHART)</t>
  </si>
  <si>
    <t>X BAR CHART INFORMATION</t>
  </si>
  <si>
    <t>DATAPOINT</t>
  </si>
  <si>
    <t>UCL LINE</t>
  </si>
  <si>
    <t>X</t>
  </si>
  <si>
    <t>LCL LINE</t>
  </si>
  <si>
    <r>
      <t>A</t>
    </r>
    <r>
      <rPr>
        <vertAlign val="subscript"/>
        <sz val="10"/>
        <rFont val="Arial"/>
        <family val="2"/>
      </rPr>
      <t>2</t>
    </r>
    <r>
      <rPr>
        <sz val="10"/>
        <rFont val="Arial"/>
        <family val="2"/>
      </rPr>
      <t>=</t>
    </r>
  </si>
  <si>
    <r>
      <t>r</t>
    </r>
    <r>
      <rPr>
        <sz val="8"/>
        <rFont val="Arial"/>
        <family val="2"/>
      </rPr>
      <t xml:space="preserve"> =</t>
    </r>
  </si>
  <si>
    <t>RANGES (R CHART)</t>
  </si>
  <si>
    <t>RANGE CHART INFORMATION</t>
  </si>
  <si>
    <t>RANGE</t>
  </si>
  <si>
    <t>EA</t>
  </si>
  <si>
    <t>D I</t>
  </si>
  <si>
    <t>NG</t>
  </si>
  <si>
    <t>SUM</t>
  </si>
  <si>
    <t>x</t>
  </si>
  <si>
    <t>SUM NUM</t>
  </si>
  <si>
    <t>HIGH- LOW</t>
  </si>
  <si>
    <t>** = POINT OUT OF CONTROL</t>
  </si>
  <si>
    <t>Computations for the Control Chart Method of Evaluating a Measurement Process</t>
  </si>
  <si>
    <t>REPLICATION ERROR:</t>
  </si>
  <si>
    <r>
      <t xml:space="preserve">Average Subgroup Range = </t>
    </r>
    <r>
      <rPr>
        <sz val="10"/>
        <rFont val="Statistical Symbols"/>
      </rPr>
      <t>r</t>
    </r>
    <r>
      <rPr>
        <sz val="10"/>
        <rFont val="Arial"/>
        <family val="2"/>
      </rPr>
      <t xml:space="preserve"> =</t>
    </r>
  </si>
  <si>
    <t>r</t>
  </si>
  <si>
    <r>
      <t>d</t>
    </r>
    <r>
      <rPr>
        <b/>
        <vertAlign val="subscript"/>
        <sz val="10"/>
        <rFont val="Arial"/>
        <family val="2"/>
      </rPr>
      <t>2</t>
    </r>
  </si>
  <si>
    <t xml:space="preserve">Number of replications = Subgroup Size = r  = </t>
  </si>
  <si>
    <r>
      <t xml:space="preserve">Estimate Replication Standard Deviation </t>
    </r>
    <r>
      <rPr>
        <sz val="10"/>
        <rFont val="Statistical Symbols"/>
      </rPr>
      <t>r</t>
    </r>
    <r>
      <rPr>
        <sz val="10"/>
        <rFont val="Arial"/>
        <family val="2"/>
      </rPr>
      <t xml:space="preserve"> / d</t>
    </r>
    <r>
      <rPr>
        <vertAlign val="subscript"/>
        <sz val="10"/>
        <rFont val="Arial"/>
        <family val="2"/>
      </rPr>
      <t>2</t>
    </r>
    <r>
      <rPr>
        <sz val="10"/>
        <rFont val="Arial"/>
        <family val="2"/>
      </rPr>
      <t xml:space="preserve"> = </t>
    </r>
    <r>
      <rPr>
        <sz val="10"/>
        <rFont val="Symbol"/>
        <family val="1"/>
        <charset val="2"/>
      </rPr>
      <t>s</t>
    </r>
    <r>
      <rPr>
        <vertAlign val="subscript"/>
        <sz val="10"/>
        <rFont val="Arial"/>
        <family val="2"/>
      </rPr>
      <t>e</t>
    </r>
    <r>
      <rPr>
        <sz val="10"/>
        <rFont val="Arial"/>
        <family val="2"/>
      </rPr>
      <t xml:space="preserve"> =</t>
    </r>
  </si>
  <si>
    <t>CALCULATION FOR APPRAISER EFFECT:</t>
  </si>
  <si>
    <t>Appraiser Averages</t>
  </si>
  <si>
    <r>
      <t>n</t>
    </r>
    <r>
      <rPr>
        <b/>
        <vertAlign val="subscript"/>
        <sz val="10"/>
        <rFont val="Arial"/>
        <family val="2"/>
      </rPr>
      <t>o</t>
    </r>
  </si>
  <si>
    <r>
      <t>d</t>
    </r>
    <r>
      <rPr>
        <b/>
        <vertAlign val="subscript"/>
        <sz val="10"/>
        <rFont val="Arial"/>
        <family val="2"/>
      </rPr>
      <t>2</t>
    </r>
    <r>
      <rPr>
        <b/>
        <sz val="10"/>
        <rFont val="Arial"/>
        <family val="2"/>
      </rPr>
      <t>*</t>
    </r>
  </si>
  <si>
    <r>
      <t>Number of Appraisers = n</t>
    </r>
    <r>
      <rPr>
        <vertAlign val="subscript"/>
        <sz val="10"/>
        <rFont val="Arial"/>
        <family val="2"/>
      </rPr>
      <t>A</t>
    </r>
    <r>
      <rPr>
        <sz val="10"/>
        <rFont val="Arial"/>
        <family val="2"/>
      </rPr>
      <t xml:space="preserve"> =</t>
    </r>
  </si>
  <si>
    <t>Average</t>
  </si>
  <si>
    <t>Number of Samples = n =</t>
  </si>
  <si>
    <r>
      <t>Range of Appraiser Averages = R</t>
    </r>
    <r>
      <rPr>
        <vertAlign val="subscript"/>
        <sz val="10"/>
        <rFont val="Arial"/>
        <family val="2"/>
      </rPr>
      <t xml:space="preserve">A = </t>
    </r>
  </si>
  <si>
    <r>
      <t>Appraiser Effect =</t>
    </r>
    <r>
      <rPr>
        <sz val="10"/>
        <rFont val="Arial"/>
        <family val="2"/>
      </rPr>
      <t xml:space="preserve"> R</t>
    </r>
    <r>
      <rPr>
        <vertAlign val="subscript"/>
        <sz val="10"/>
        <rFont val="Arial"/>
        <family val="2"/>
      </rPr>
      <t>A</t>
    </r>
    <r>
      <rPr>
        <sz val="10"/>
        <rFont val="Arial"/>
        <family val="2"/>
      </rPr>
      <t xml:space="preserve"> / d</t>
    </r>
    <r>
      <rPr>
        <vertAlign val="subscript"/>
        <sz val="10"/>
        <rFont val="Arial"/>
        <family val="2"/>
      </rPr>
      <t>2</t>
    </r>
    <r>
      <rPr>
        <sz val="10"/>
        <rFont val="Arial"/>
        <family val="2"/>
      </rPr>
      <t>*</t>
    </r>
    <r>
      <rPr>
        <sz val="10"/>
        <rFont val="Arial"/>
        <family val="2"/>
      </rPr>
      <t xml:space="preserve"> = </t>
    </r>
    <r>
      <rPr>
        <sz val="10"/>
        <rFont val="Symbol"/>
        <family val="1"/>
        <charset val="2"/>
      </rPr>
      <t>s</t>
    </r>
    <r>
      <rPr>
        <vertAlign val="subscript"/>
        <sz val="10"/>
        <rFont val="Arial"/>
        <family val="2"/>
      </rPr>
      <t>A</t>
    </r>
    <r>
      <rPr>
        <sz val="10"/>
        <rFont val="Arial"/>
        <family val="2"/>
      </rPr>
      <t xml:space="preserve"> = </t>
    </r>
  </si>
  <si>
    <t>CALCULATIONS FOR MEASUREMENT ERROR STANDARD DEVIATION:</t>
  </si>
  <si>
    <r>
      <t>s</t>
    </r>
    <r>
      <rPr>
        <vertAlign val="subscript"/>
        <sz val="10"/>
        <rFont val="Arial"/>
        <family val="2"/>
      </rPr>
      <t>m</t>
    </r>
    <r>
      <rPr>
        <sz val="10"/>
        <rFont val="Arial"/>
        <family val="2"/>
      </rPr>
      <t/>
    </r>
  </si>
  <si>
    <r>
      <t xml:space="preserve">SQRT ( </t>
    </r>
    <r>
      <rPr>
        <sz val="10"/>
        <rFont val="Symbol"/>
        <family val="1"/>
        <charset val="2"/>
      </rPr>
      <t>s</t>
    </r>
    <r>
      <rPr>
        <vertAlign val="subscript"/>
        <sz val="10"/>
        <rFont val="Arial"/>
        <family val="2"/>
      </rPr>
      <t>e</t>
    </r>
    <r>
      <rPr>
        <sz val="10"/>
        <rFont val="Arial"/>
        <family val="2"/>
      </rPr>
      <t xml:space="preserve"> + </t>
    </r>
    <r>
      <rPr>
        <sz val="10"/>
        <rFont val="Symbol"/>
        <family val="1"/>
        <charset val="2"/>
      </rPr>
      <t>s</t>
    </r>
    <r>
      <rPr>
        <vertAlign val="subscript"/>
        <sz val="10"/>
        <rFont val="Arial"/>
        <family val="2"/>
      </rPr>
      <t>A</t>
    </r>
    <r>
      <rPr>
        <sz val="10"/>
        <rFont val="Arial"/>
        <family val="2"/>
      </rPr>
      <t xml:space="preserve"> )</t>
    </r>
  </si>
  <si>
    <t>CALCULATIONS FOR SIGNAL TO NOISE RATIO:</t>
  </si>
  <si>
    <t>Sample Averages</t>
  </si>
  <si>
    <r>
      <t>Range for these Sample Averages = R</t>
    </r>
    <r>
      <rPr>
        <vertAlign val="subscript"/>
        <sz val="10"/>
        <rFont val="Arial"/>
        <family val="2"/>
      </rPr>
      <t>p</t>
    </r>
    <r>
      <rPr>
        <sz val="10"/>
        <rFont val="Arial"/>
        <family val="2"/>
      </rPr>
      <t xml:space="preserve"> =</t>
    </r>
  </si>
  <si>
    <t>Sample</t>
  </si>
  <si>
    <t>Estimate Sample to Sample Standard Deviation:</t>
  </si>
  <si>
    <r>
      <t>s</t>
    </r>
    <r>
      <rPr>
        <vertAlign val="subscript"/>
        <sz val="10"/>
        <rFont val="Arial"/>
        <family val="2"/>
      </rPr>
      <t>p</t>
    </r>
    <r>
      <rPr>
        <sz val="10"/>
        <rFont val="Arial"/>
        <family val="2"/>
      </rPr>
      <t/>
    </r>
  </si>
  <si>
    <r>
      <t>R</t>
    </r>
    <r>
      <rPr>
        <vertAlign val="subscript"/>
        <sz val="10"/>
        <rFont val="Arial"/>
        <family val="2"/>
      </rPr>
      <t>p</t>
    </r>
    <r>
      <rPr>
        <sz val="10"/>
        <rFont val="Arial"/>
        <family val="2"/>
      </rPr>
      <t xml:space="preserve"> / d</t>
    </r>
    <r>
      <rPr>
        <vertAlign val="subscript"/>
        <sz val="10"/>
        <rFont val="Arial"/>
        <family val="2"/>
      </rPr>
      <t>2</t>
    </r>
    <r>
      <rPr>
        <sz val="10"/>
        <rFont val="Arial"/>
        <family val="2"/>
      </rPr>
      <t>*</t>
    </r>
    <r>
      <rPr>
        <sz val="10"/>
        <rFont val="Arial"/>
        <family val="2"/>
      </rPr>
      <t xml:space="preserve"> =</t>
    </r>
  </si>
  <si>
    <t>Signal to Noise Ratio:</t>
  </si>
  <si>
    <r>
      <t>s</t>
    </r>
    <r>
      <rPr>
        <vertAlign val="subscript"/>
        <sz val="10"/>
        <rFont val="Arial"/>
        <family val="2"/>
      </rPr>
      <t>p</t>
    </r>
    <r>
      <rPr>
        <sz val="10"/>
        <rFont val="Arial"/>
        <family val="2"/>
      </rPr>
      <t xml:space="preserve"> / </t>
    </r>
    <r>
      <rPr>
        <sz val="10"/>
        <rFont val="Symbol"/>
        <family val="1"/>
        <charset val="2"/>
      </rPr>
      <t>s</t>
    </r>
    <r>
      <rPr>
        <vertAlign val="subscript"/>
        <sz val="10"/>
        <rFont val="Arial"/>
        <family val="2"/>
      </rPr>
      <t>m</t>
    </r>
    <r>
      <rPr>
        <sz val="10"/>
        <rFont val="Arial"/>
        <family val="2"/>
      </rPr>
      <t xml:space="preserve"> =</t>
    </r>
  </si>
  <si>
    <t>Thus the number of distinct categories that can be reliably distinguished by these measurements is:</t>
  </si>
  <si>
    <t>ndc =</t>
  </si>
  <si>
    <r>
      <t xml:space="preserve">1.41 x </t>
    </r>
    <r>
      <rPr>
        <sz val="10"/>
        <rFont val="Symbol"/>
        <family val="1"/>
        <charset val="2"/>
      </rPr>
      <t>s</t>
    </r>
    <r>
      <rPr>
        <vertAlign val="subscript"/>
        <sz val="10"/>
        <rFont val="Arial"/>
        <family val="2"/>
      </rPr>
      <t>p</t>
    </r>
    <r>
      <rPr>
        <sz val="10"/>
        <rFont val="Arial"/>
        <family val="2"/>
      </rPr>
      <t xml:space="preserve"> / </t>
    </r>
    <r>
      <rPr>
        <sz val="10"/>
        <rFont val="Symbol"/>
        <family val="1"/>
        <charset val="2"/>
      </rPr>
      <t>s</t>
    </r>
    <r>
      <rPr>
        <vertAlign val="subscript"/>
        <sz val="10"/>
        <rFont val="Arial"/>
        <family val="2"/>
      </rPr>
      <t>m</t>
    </r>
    <r>
      <rPr>
        <sz val="10"/>
        <rFont val="Arial"/>
        <family val="2"/>
      </rPr>
      <t xml:space="preserve"> =</t>
    </r>
  </si>
  <si>
    <t>This is the number of non-overlapping 97% confidence intervals that will span the range of product variation.  (A 97% confidence</t>
  </si>
  <si>
    <t>interval centered on a single measurement would contain the actual product value that is represented by that measurement 97%</t>
  </si>
  <si>
    <t>of the time.)</t>
  </si>
  <si>
    <r>
      <t xml:space="preserve">GAGE STUDY - X BAR &amp; R
</t>
    </r>
    <r>
      <rPr>
        <sz val="12"/>
        <rFont val="Arial"/>
        <family val="2"/>
      </rPr>
      <t>(Format for example only; Supplier created templates may be used)</t>
    </r>
  </si>
  <si>
    <t>GAGE R STUDY</t>
  </si>
  <si>
    <t xml:space="preserve">APPRAISER </t>
  </si>
  <si>
    <t>UPPER SPECIFICATION</t>
  </si>
  <si>
    <t>LOWER SPECIFICATION</t>
  </si>
  <si>
    <t>E2</t>
  </si>
  <si>
    <t>READING</t>
  </si>
  <si>
    <t>VALUE</t>
  </si>
  <si>
    <t>GAGE R ANALYSIS</t>
  </si>
  <si>
    <t>Data in control?</t>
  </si>
  <si>
    <t>% Repeatability =</t>
  </si>
  <si>
    <t>This method CANNOT be used for final gage acceptance without other complete and detailed MSA methods.</t>
  </si>
  <si>
    <t>Compliant to requirements stated in the Suppliers Standards Guide (Section D.18.F) referencing Hazardous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</si>
</sst>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
    <numFmt numFmtId="165" formatCode="0.000"/>
    <numFmt numFmtId="166" formatCode="0.0000"/>
    <numFmt numFmtId="167" formatCode="m/d/yy"/>
    <numFmt numFmtId="168" formatCode="0.0"/>
    <numFmt numFmtId="169" formatCode="0.0%"/>
    <numFmt numFmtId="170" formatCode="[$-409]mmmm\ d\,\ yyyy;@"/>
    <numFmt numFmtId="171" formatCode="mm/dd/yy;@"/>
  </numFmts>
  <fonts count="133">
    <font>
      <sz val="10"/>
      <name val="Arial"/>
    </font>
    <font>
      <sz val="11"/>
      <color theme="1"/>
      <name val="Calibri"/>
      <family val="2"/>
      <scheme val="minor"/>
    </font>
    <font>
      <b/>
      <sz val="10"/>
      <name val="Arial"/>
      <family val="2"/>
    </font>
    <font>
      <i/>
      <sz val="10"/>
      <name val="Arial"/>
      <family val="2"/>
    </font>
    <font>
      <b/>
      <i/>
      <sz val="10"/>
      <name val="Arial"/>
      <family val="2"/>
    </font>
    <font>
      <sz val="10"/>
      <name val="Arial"/>
      <family val="2"/>
    </font>
    <font>
      <sz val="8"/>
      <name val="Arial"/>
      <family val="2"/>
    </font>
    <font>
      <b/>
      <sz val="8"/>
      <name val="Arial"/>
      <family val="2"/>
    </font>
    <font>
      <b/>
      <sz val="18"/>
      <name val="Arial"/>
      <family val="2"/>
    </font>
    <font>
      <sz val="12"/>
      <name val="Arial"/>
      <family val="2"/>
    </font>
    <font>
      <b/>
      <sz val="14"/>
      <name val="Arial"/>
      <family val="2"/>
    </font>
    <font>
      <sz val="10"/>
      <name val="Arial"/>
      <family val="2"/>
    </font>
    <font>
      <b/>
      <sz val="12"/>
      <name val="Arial"/>
      <family val="2"/>
    </font>
    <font>
      <sz val="10"/>
      <color indexed="12"/>
      <name val="Arial"/>
      <family val="2"/>
    </font>
    <font>
      <sz val="10"/>
      <color indexed="10"/>
      <name val="Arial"/>
      <family val="2"/>
    </font>
    <font>
      <sz val="10"/>
      <color indexed="8"/>
      <name val="Arial"/>
      <family val="2"/>
    </font>
    <font>
      <b/>
      <sz val="10"/>
      <name val="Arial"/>
      <family val="2"/>
    </font>
    <font>
      <b/>
      <sz val="10"/>
      <color indexed="12"/>
      <name val="Arial"/>
      <family val="2"/>
    </font>
    <font>
      <b/>
      <sz val="10"/>
      <color indexed="10"/>
      <name val="Arial"/>
      <family val="2"/>
    </font>
    <font>
      <u/>
      <sz val="7.5"/>
      <color indexed="12"/>
      <name val="Arial"/>
      <family val="2"/>
    </font>
    <font>
      <sz val="8"/>
      <color indexed="8"/>
      <name val="Arial"/>
      <family val="2"/>
    </font>
    <font>
      <sz val="7"/>
      <name val="Arial"/>
      <family val="2"/>
    </font>
    <font>
      <sz val="7"/>
      <color indexed="8"/>
      <name val="Arial"/>
      <family val="2"/>
    </font>
    <font>
      <u/>
      <sz val="8"/>
      <name val="Arial"/>
      <family val="2"/>
    </font>
    <font>
      <sz val="8"/>
      <name val="GD&amp;T"/>
      <charset val="2"/>
    </font>
    <font>
      <sz val="8"/>
      <name val="FreeSans"/>
      <charset val="2"/>
    </font>
    <font>
      <sz val="8"/>
      <name val="Arial"/>
      <family val="2"/>
    </font>
    <font>
      <sz val="12"/>
      <name val="Times New Roman"/>
      <family val="1"/>
    </font>
    <font>
      <b/>
      <sz val="22"/>
      <name val="Arial"/>
      <family val="2"/>
    </font>
    <font>
      <b/>
      <i/>
      <sz val="18"/>
      <name val="Arial"/>
      <family val="2"/>
    </font>
    <font>
      <b/>
      <u/>
      <sz val="14"/>
      <name val="Arial"/>
      <family val="2"/>
    </font>
    <font>
      <b/>
      <sz val="11"/>
      <name val="Arial"/>
      <family val="2"/>
    </font>
    <font>
      <b/>
      <sz val="22"/>
      <name val="Arial Black"/>
      <family val="2"/>
    </font>
    <font>
      <b/>
      <sz val="16"/>
      <name val="Arial"/>
      <family val="2"/>
    </font>
    <font>
      <sz val="14"/>
      <name val="Arial"/>
      <family val="2"/>
    </font>
    <font>
      <sz val="10"/>
      <name val="Monotype Corsiva"/>
      <family val="4"/>
    </font>
    <font>
      <sz val="9"/>
      <name val="Arial"/>
      <family val="2"/>
    </font>
    <font>
      <b/>
      <sz val="13"/>
      <color indexed="10"/>
      <name val="Arial"/>
      <family val="2"/>
    </font>
    <font>
      <b/>
      <i/>
      <u/>
      <sz val="13"/>
      <color indexed="10"/>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u/>
      <sz val="10"/>
      <name val="Arial"/>
      <family val="2"/>
    </font>
    <font>
      <b/>
      <u/>
      <sz val="10"/>
      <name val="Arial"/>
      <family val="2"/>
    </font>
    <font>
      <sz val="6"/>
      <name val="Small Fonts"/>
      <family val="2"/>
    </font>
    <font>
      <vertAlign val="subscript"/>
      <sz val="10"/>
      <name val="Arial"/>
      <family val="2"/>
    </font>
    <font>
      <sz val="8"/>
      <color indexed="12"/>
      <name val="Arial"/>
      <family val="2"/>
    </font>
    <font>
      <sz val="16"/>
      <name val="Arial"/>
      <family val="2"/>
    </font>
    <font>
      <sz val="12"/>
      <name val="Statistical Symbols"/>
    </font>
    <font>
      <vertAlign val="superscript"/>
      <sz val="10"/>
      <name val="Arial"/>
      <family val="2"/>
    </font>
    <font>
      <b/>
      <sz val="6"/>
      <name val="Small Fonts"/>
      <family val="2"/>
    </font>
    <font>
      <b/>
      <vertAlign val="subscript"/>
      <sz val="10"/>
      <name val="Arial"/>
      <family val="2"/>
    </font>
    <font>
      <sz val="10"/>
      <name val="Statistical Symbols"/>
    </font>
    <font>
      <vertAlign val="subscript"/>
      <sz val="8"/>
      <name val="Arial"/>
      <family val="2"/>
    </font>
    <font>
      <i/>
      <sz val="14"/>
      <name val="Arial"/>
      <family val="2"/>
    </font>
    <font>
      <sz val="10"/>
      <name val="Symbol"/>
      <family val="1"/>
      <charset val="2"/>
    </font>
    <font>
      <b/>
      <sz val="10"/>
      <name val="Symbol"/>
      <family val="1"/>
      <charset val="2"/>
    </font>
    <font>
      <sz val="8"/>
      <name val="Statistical Symbols"/>
    </font>
    <font>
      <b/>
      <u/>
      <sz val="8"/>
      <name val="Arial"/>
      <family val="2"/>
    </font>
    <font>
      <sz val="8"/>
      <color indexed="10"/>
      <name val="Arial"/>
      <family val="2"/>
    </font>
    <font>
      <sz val="22"/>
      <name val="Times New Roman"/>
      <family val="1"/>
    </font>
    <font>
      <b/>
      <sz val="20"/>
      <name val="Times New Roman"/>
      <family val="1"/>
    </font>
    <font>
      <b/>
      <sz val="36"/>
      <name val="Times New Roman"/>
      <family val="1"/>
    </font>
    <font>
      <sz val="16"/>
      <name val="Times New Roman"/>
      <family val="1"/>
    </font>
    <font>
      <sz val="10"/>
      <name val="Univers"/>
      <family val="2"/>
    </font>
    <font>
      <sz val="8"/>
      <color indexed="63"/>
      <name val="Verdana"/>
      <family val="2"/>
    </font>
    <font>
      <b/>
      <sz val="9"/>
      <color indexed="9"/>
      <name val="Arial"/>
      <family val="2"/>
    </font>
    <font>
      <b/>
      <sz val="9"/>
      <name val="Arial"/>
      <family val="2"/>
    </font>
    <font>
      <sz val="10"/>
      <color indexed="48"/>
      <name val="Arial"/>
      <family val="2"/>
    </font>
    <font>
      <sz val="5"/>
      <name val="Arial"/>
      <family val="2"/>
    </font>
    <font>
      <i/>
      <sz val="7"/>
      <name val="Arial"/>
      <family val="2"/>
    </font>
    <font>
      <sz val="10"/>
      <name val="Times New Roman"/>
      <family val="1"/>
    </font>
    <font>
      <sz val="7.5"/>
      <name val="Arial"/>
      <family val="2"/>
    </font>
    <font>
      <sz val="9"/>
      <color indexed="81"/>
      <name val="Tahoma"/>
      <family val="2"/>
    </font>
    <font>
      <b/>
      <sz val="9"/>
      <color indexed="81"/>
      <name val="Tahoma"/>
      <family val="2"/>
    </font>
    <font>
      <i/>
      <sz val="8"/>
      <name val="Arial"/>
      <family val="2"/>
    </font>
    <font>
      <i/>
      <sz val="12"/>
      <name val="Arial"/>
      <family val="2"/>
    </font>
    <font>
      <b/>
      <sz val="9"/>
      <color indexed="10"/>
      <name val="Arial"/>
      <family val="2"/>
    </font>
    <font>
      <u/>
      <sz val="10"/>
      <color indexed="12"/>
      <name val="Arial"/>
      <family val="2"/>
    </font>
    <font>
      <sz val="18"/>
      <name val="Arial"/>
      <family val="2"/>
    </font>
    <font>
      <b/>
      <sz val="20"/>
      <name val="Arial"/>
      <family val="2"/>
    </font>
    <font>
      <b/>
      <sz val="10"/>
      <color indexed="8"/>
      <name val="Arial"/>
      <family val="2"/>
    </font>
    <font>
      <u/>
      <sz val="10"/>
      <color indexed="8"/>
      <name val="Arial"/>
      <family val="2"/>
    </font>
    <font>
      <i/>
      <sz val="10"/>
      <color indexed="8"/>
      <name val="Arial"/>
      <family val="2"/>
    </font>
    <font>
      <sz val="11"/>
      <name val="Arial"/>
      <family val="2"/>
    </font>
    <font>
      <strike/>
      <sz val="10"/>
      <color indexed="8"/>
      <name val="Arial"/>
      <family val="2"/>
    </font>
    <font>
      <b/>
      <sz val="11"/>
      <color theme="1"/>
      <name val="Calibri"/>
      <family val="2"/>
      <scheme val="minor"/>
    </font>
    <font>
      <b/>
      <sz val="9"/>
      <color rgb="FFFFFFFF"/>
      <name val="Arial Black"/>
      <family val="2"/>
    </font>
    <font>
      <sz val="10"/>
      <color theme="1"/>
      <name val="Arial"/>
      <family val="2"/>
    </font>
    <font>
      <b/>
      <sz val="10"/>
      <color theme="1"/>
      <name val="Arial"/>
      <family val="2"/>
    </font>
    <font>
      <sz val="11"/>
      <name val="Calibri"/>
      <family val="2"/>
      <scheme val="minor"/>
    </font>
    <font>
      <b/>
      <sz val="10"/>
      <color theme="0"/>
      <name val="Arial Black"/>
      <family val="2"/>
    </font>
    <font>
      <sz val="4"/>
      <color theme="1"/>
      <name val="Calibri"/>
      <family val="2"/>
      <scheme val="minor"/>
    </font>
    <font>
      <b/>
      <sz val="11"/>
      <color rgb="FFFF0000"/>
      <name val="Arial"/>
      <family val="2"/>
    </font>
    <font>
      <sz val="10"/>
      <color rgb="FF3333FF"/>
      <name val="Arial"/>
      <family val="2"/>
    </font>
    <font>
      <b/>
      <sz val="10"/>
      <color rgb="FF3333FF"/>
      <name val="Arial"/>
      <family val="2"/>
    </font>
    <font>
      <b/>
      <i/>
      <sz val="9"/>
      <color theme="1"/>
      <name val="Calibri"/>
      <family val="2"/>
      <scheme val="minor"/>
    </font>
    <font>
      <i/>
      <sz val="10"/>
      <color theme="1"/>
      <name val="Calibri"/>
      <family val="2"/>
      <scheme val="minor"/>
    </font>
    <font>
      <sz val="11"/>
      <color rgb="FFFF0000"/>
      <name val="Arial"/>
      <family val="2"/>
    </font>
    <font>
      <sz val="8"/>
      <color theme="1"/>
      <name val="Arial"/>
      <family val="2"/>
    </font>
    <font>
      <sz val="7"/>
      <color theme="1"/>
      <name val="Arial"/>
      <family val="2"/>
    </font>
    <font>
      <sz val="11"/>
      <color theme="1"/>
      <name val="Arial"/>
      <family val="2"/>
    </font>
    <font>
      <sz val="8"/>
      <color theme="1"/>
      <name val="Calibri"/>
      <family val="2"/>
      <scheme val="minor"/>
    </font>
    <font>
      <i/>
      <sz val="11"/>
      <color theme="1"/>
      <name val="Arial"/>
      <family val="2"/>
    </font>
    <font>
      <b/>
      <sz val="7"/>
      <color theme="1"/>
      <name val="Arial"/>
      <family val="2"/>
    </font>
    <font>
      <b/>
      <sz val="8"/>
      <color theme="1"/>
      <name val="Arial"/>
      <family val="2"/>
    </font>
    <font>
      <i/>
      <sz val="11"/>
      <color theme="1"/>
      <name val="Calibri"/>
      <family val="2"/>
      <scheme val="minor"/>
    </font>
    <font>
      <b/>
      <sz val="10"/>
      <color theme="4"/>
      <name val="Arial"/>
      <family val="2"/>
    </font>
    <font>
      <sz val="11"/>
      <color rgb="FF000000"/>
      <name val="Arial"/>
      <family val="2"/>
    </font>
    <font>
      <b/>
      <sz val="11"/>
      <name val="Arial Black"/>
      <family val="2"/>
    </font>
    <font>
      <sz val="11"/>
      <name val="Arial Black"/>
      <family val="2"/>
    </font>
    <font>
      <b/>
      <sz val="13"/>
      <name val="Arial"/>
      <family val="2"/>
    </font>
    <font>
      <b/>
      <sz val="9"/>
      <color rgb="FFFF0000"/>
      <name val="Arial"/>
      <family val="2"/>
    </font>
    <font>
      <sz val="14"/>
      <color rgb="FFFF0000"/>
      <name val="Arial"/>
      <family val="2"/>
    </font>
    <font>
      <sz val="10"/>
      <color rgb="FF0070C0"/>
      <name val="Arial"/>
      <family val="2"/>
    </font>
    <font>
      <b/>
      <sz val="10"/>
      <color rgb="FF0070C0"/>
      <name val="Arial"/>
      <family val="2"/>
    </font>
    <font>
      <sz val="8"/>
      <color rgb="FF0070C0"/>
      <name val="Arial"/>
      <family val="2"/>
    </font>
    <font>
      <sz val="20"/>
      <name val="Calibri Light"/>
      <family val="2"/>
    </font>
    <font>
      <sz val="28"/>
      <name val="Calibri Light"/>
      <family val="2"/>
    </font>
    <font>
      <sz val="8"/>
      <color rgb="FF000000"/>
      <name val="Tahoma"/>
      <family val="2"/>
    </font>
  </fonts>
  <fills count="35">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1F497D"/>
        <bgColor indexed="64"/>
      </patternFill>
    </fill>
    <fill>
      <patternFill patternType="solid">
        <fgColor rgb="FFD9D9D9"/>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rgb="FF00B0F0"/>
        <bgColor indexed="64"/>
      </patternFill>
    </fill>
    <fill>
      <patternFill patternType="solid">
        <fgColor theme="1"/>
        <bgColor indexed="64"/>
      </patternFill>
    </fill>
  </fills>
  <borders count="9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n">
        <color indexed="64"/>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rgb="FFFFFFFF"/>
      </right>
      <top style="medium">
        <color rgb="FFFFFFFF"/>
      </top>
      <bottom/>
      <diagonal/>
    </border>
    <border>
      <left/>
      <right style="medium">
        <color rgb="FFFFFFFF"/>
      </right>
      <top/>
      <bottom/>
      <diagonal/>
    </border>
    <border>
      <left style="medium">
        <color rgb="FFFFFFFF"/>
      </left>
      <right style="medium">
        <color rgb="FFFFFFFF"/>
      </right>
      <top style="medium">
        <color rgb="FFFFFFFF"/>
      </top>
      <bottom/>
      <diagonal/>
    </border>
    <border>
      <left style="medium">
        <color rgb="FFFFFFFF"/>
      </left>
      <right style="medium">
        <color indexed="64"/>
      </right>
      <top style="medium">
        <color rgb="FFFFFFFF"/>
      </top>
      <bottom/>
      <diagonal/>
    </border>
    <border>
      <left style="thin">
        <color theme="0"/>
      </left>
      <right style="thin">
        <color theme="0"/>
      </right>
      <top/>
      <bottom/>
      <diagonal/>
    </border>
    <border>
      <left style="medium">
        <color indexed="64"/>
      </left>
      <right/>
      <top style="medium">
        <color indexed="64"/>
      </top>
      <bottom style="medium">
        <color rgb="FFFFFFFF"/>
      </bottom>
      <diagonal/>
    </border>
    <border>
      <left/>
      <right/>
      <top style="medium">
        <color indexed="64"/>
      </top>
      <bottom style="medium">
        <color rgb="FFFFFFFF"/>
      </bottom>
      <diagonal/>
    </border>
    <border>
      <left/>
      <right style="medium">
        <color indexed="64"/>
      </right>
      <top style="medium">
        <color indexed="64"/>
      </top>
      <bottom style="medium">
        <color rgb="FFFFFFFF"/>
      </bottom>
      <diagonal/>
    </border>
    <border>
      <left style="medium">
        <color indexed="64"/>
      </left>
      <right style="thin">
        <color theme="0"/>
      </right>
      <top/>
      <bottom/>
      <diagonal/>
    </border>
    <border>
      <left style="thin">
        <color theme="0"/>
      </left>
      <right style="medium">
        <color indexed="64"/>
      </right>
      <top/>
      <bottom/>
      <diagonal/>
    </border>
  </borders>
  <cellStyleXfs count="47">
    <xf numFmtId="0" fontId="0" fillId="0" borderId="0"/>
    <xf numFmtId="0" fontId="39" fillId="2" borderId="0" applyNumberFormat="0" applyBorder="0" applyAlignment="0" applyProtection="0"/>
    <xf numFmtId="0" fontId="39" fillId="3"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4" borderId="0" applyNumberFormat="0" applyBorder="0" applyAlignment="0" applyProtection="0"/>
    <xf numFmtId="0" fontId="39" fillId="6" borderId="0" applyNumberFormat="0" applyBorder="0" applyAlignment="0" applyProtection="0"/>
    <xf numFmtId="0" fontId="39" fillId="3"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6" borderId="0" applyNumberFormat="0" applyBorder="0" applyAlignment="0" applyProtection="0"/>
    <xf numFmtId="0" fontId="39" fillId="4" borderId="0" applyNumberFormat="0" applyBorder="0" applyAlignment="0" applyProtection="0"/>
    <xf numFmtId="0" fontId="40" fillId="6"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8" borderId="0" applyNumberFormat="0" applyBorder="0" applyAlignment="0" applyProtection="0"/>
    <xf numFmtId="0" fontId="40" fillId="6" borderId="0" applyNumberFormat="0" applyBorder="0" applyAlignment="0" applyProtection="0"/>
    <xf numFmtId="0" fontId="40" fillId="3" borderId="0" applyNumberFormat="0" applyBorder="0" applyAlignment="0" applyProtection="0"/>
    <xf numFmtId="0" fontId="40" fillId="11"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1" fillId="15" borderId="0" applyNumberFormat="0" applyBorder="0" applyAlignment="0" applyProtection="0"/>
    <xf numFmtId="0" fontId="42" fillId="16" borderId="1" applyNumberFormat="0" applyAlignment="0" applyProtection="0"/>
    <xf numFmtId="0" fontId="43" fillId="17" borderId="2" applyNumberFormat="0" applyAlignment="0" applyProtection="0"/>
    <xf numFmtId="0" fontId="44" fillId="0" borderId="0" applyNumberFormat="0" applyFill="0" applyBorder="0" applyAlignment="0" applyProtection="0"/>
    <xf numFmtId="0" fontId="45" fillId="6" borderId="0" applyNumberFormat="0" applyBorder="0" applyAlignment="0" applyProtection="0"/>
    <xf numFmtId="0" fontId="46" fillId="0" borderId="3" applyNumberFormat="0" applyFill="0" applyAlignment="0" applyProtection="0"/>
    <xf numFmtId="0" fontId="47" fillId="0" borderId="4" applyNumberFormat="0" applyFill="0" applyAlignment="0" applyProtection="0"/>
    <xf numFmtId="0" fontId="48" fillId="0" borderId="5" applyNumberFormat="0" applyFill="0" applyAlignment="0" applyProtection="0"/>
    <xf numFmtId="0" fontId="48" fillId="0" borderId="0" applyNumberFormat="0" applyFill="0" applyBorder="0" applyAlignment="0" applyProtection="0"/>
    <xf numFmtId="0" fontId="19"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49" fillId="7" borderId="1" applyNumberFormat="0" applyAlignment="0" applyProtection="0"/>
    <xf numFmtId="0" fontId="50" fillId="0" borderId="6" applyNumberFormat="0" applyFill="0" applyAlignment="0" applyProtection="0"/>
    <xf numFmtId="0" fontId="51" fillId="7" borderId="0" applyNumberFormat="0" applyBorder="0" applyAlignment="0" applyProtection="0"/>
    <xf numFmtId="0" fontId="5" fillId="0" borderId="0"/>
    <xf numFmtId="0" fontId="5" fillId="0" borderId="0"/>
    <xf numFmtId="0" fontId="5" fillId="4" borderId="7" applyNumberFormat="0" applyFont="0" applyAlignment="0" applyProtection="0"/>
    <xf numFmtId="0" fontId="52" fillId="16" borderId="8" applyNumberFormat="0" applyAlignment="0" applyProtection="0"/>
    <xf numFmtId="0" fontId="53" fillId="0" borderId="0" applyNumberFormat="0" applyFill="0" applyBorder="0" applyAlignment="0" applyProtection="0"/>
    <xf numFmtId="0" fontId="54" fillId="0" borderId="9" applyNumberFormat="0" applyFill="0" applyAlignment="0" applyProtection="0"/>
    <xf numFmtId="0" fontId="50" fillId="0" borderId="0" applyNumberFormat="0" applyFill="0" applyBorder="0" applyAlignment="0" applyProtection="0"/>
    <xf numFmtId="0" fontId="1" fillId="0" borderId="0"/>
  </cellStyleXfs>
  <cellXfs count="1739">
    <xf numFmtId="0" fontId="0" fillId="0" borderId="0" xfId="0"/>
    <xf numFmtId="0" fontId="0" fillId="0" borderId="10" xfId="0" applyBorder="1"/>
    <xf numFmtId="0" fontId="0" fillId="18" borderId="0" xfId="0" applyFill="1"/>
    <xf numFmtId="0" fontId="0" fillId="18" borderId="0" xfId="0" applyFill="1" applyAlignment="1">
      <alignment horizontal="centerContinuous"/>
    </xf>
    <xf numFmtId="0" fontId="0" fillId="18" borderId="0" xfId="0" applyFill="1" applyAlignment="1">
      <alignment horizontal="center"/>
    </xf>
    <xf numFmtId="0" fontId="21" fillId="18" borderId="0" xfId="0" applyFont="1" applyFill="1"/>
    <xf numFmtId="15" fontId="22" fillId="18" borderId="0" xfId="0" applyNumberFormat="1" applyFont="1" applyFill="1"/>
    <xf numFmtId="0" fontId="11" fillId="18" borderId="0" xfId="0" applyFont="1" applyFill="1"/>
    <xf numFmtId="0" fontId="0" fillId="18" borderId="0" xfId="0" applyFill="1" applyAlignment="1">
      <alignment horizontal="right"/>
    </xf>
    <xf numFmtId="0" fontId="6" fillId="18" borderId="0" xfId="0" applyFont="1" applyFill="1"/>
    <xf numFmtId="0" fontId="0" fillId="18" borderId="0" xfId="0" applyFill="1" applyAlignment="1">
      <alignment wrapText="1"/>
    </xf>
    <xf numFmtId="167" fontId="6" fillId="18" borderId="12" xfId="0" applyNumberFormat="1" applyFont="1" applyFill="1" applyBorder="1" applyAlignment="1" applyProtection="1">
      <alignment horizontal="center"/>
      <protection locked="0"/>
    </xf>
    <xf numFmtId="2" fontId="6" fillId="18" borderId="13" xfId="0" applyNumberFormat="1" applyFont="1" applyFill="1" applyBorder="1" applyAlignment="1" applyProtection="1">
      <alignment horizontal="center"/>
      <protection locked="0"/>
    </xf>
    <xf numFmtId="2" fontId="6" fillId="18" borderId="14" xfId="0" applyNumberFormat="1" applyFont="1" applyFill="1" applyBorder="1" applyAlignment="1" applyProtection="1">
      <alignment horizontal="center"/>
      <protection locked="0"/>
    </xf>
    <xf numFmtId="0" fontId="6" fillId="18" borderId="15" xfId="0" applyFont="1" applyFill="1" applyBorder="1" applyAlignment="1" applyProtection="1">
      <alignment horizontal="center"/>
      <protection locked="0"/>
    </xf>
    <xf numFmtId="0" fontId="9" fillId="18" borderId="0" xfId="0" applyFont="1" applyFill="1"/>
    <xf numFmtId="0" fontId="6" fillId="18" borderId="13" xfId="0" applyFont="1" applyFill="1" applyBorder="1" applyAlignment="1" applyProtection="1">
      <alignment horizontal="center"/>
      <protection locked="0"/>
    </xf>
    <xf numFmtId="15" fontId="21" fillId="18" borderId="0" xfId="0" applyNumberFormat="1" applyFont="1" applyFill="1"/>
    <xf numFmtId="0" fontId="21" fillId="18" borderId="0" xfId="0" applyFont="1" applyFill="1" applyAlignment="1">
      <alignment horizontal="right"/>
    </xf>
    <xf numFmtId="0" fontId="9" fillId="18" borderId="0" xfId="0" applyFont="1" applyFill="1" applyAlignment="1" applyProtection="1">
      <alignment horizontal="left"/>
      <protection locked="0"/>
    </xf>
    <xf numFmtId="0" fontId="0" fillId="18" borderId="0" xfId="0" applyFill="1" applyProtection="1">
      <protection locked="0"/>
    </xf>
    <xf numFmtId="0" fontId="16" fillId="18" borderId="0" xfId="0" applyFont="1" applyFill="1"/>
    <xf numFmtId="0" fontId="6" fillId="18" borderId="18" xfId="0" applyFont="1" applyFill="1" applyBorder="1" applyAlignment="1" applyProtection="1">
      <alignment horizontal="center"/>
      <protection locked="0"/>
    </xf>
    <xf numFmtId="0" fontId="6" fillId="18" borderId="19" xfId="0" applyFont="1" applyFill="1" applyBorder="1" applyAlignment="1" applyProtection="1">
      <alignment horizontal="center"/>
      <protection locked="0"/>
    </xf>
    <xf numFmtId="0" fontId="6" fillId="18" borderId="20" xfId="0" applyFont="1" applyFill="1" applyBorder="1" applyAlignment="1" applyProtection="1">
      <alignment horizontal="center"/>
      <protection locked="0"/>
    </xf>
    <xf numFmtId="0" fontId="6" fillId="18" borderId="21" xfId="0" applyFont="1" applyFill="1" applyBorder="1" applyAlignment="1" applyProtection="1">
      <alignment horizontal="center"/>
      <protection locked="0"/>
    </xf>
    <xf numFmtId="0" fontId="6" fillId="18" borderId="22" xfId="0" applyFont="1" applyFill="1" applyBorder="1" applyAlignment="1" applyProtection="1">
      <alignment horizontal="center"/>
      <protection locked="0"/>
    </xf>
    <xf numFmtId="0" fontId="6" fillId="18" borderId="23" xfId="0" applyFont="1" applyFill="1" applyBorder="1" applyAlignment="1" applyProtection="1">
      <alignment horizontal="center"/>
      <protection locked="0"/>
    </xf>
    <xf numFmtId="0" fontId="6" fillId="18" borderId="0" xfId="0" applyFont="1" applyFill="1" applyAlignment="1">
      <alignment horizontal="center"/>
    </xf>
    <xf numFmtId="0" fontId="6" fillId="18" borderId="24" xfId="0" quotePrefix="1" applyFont="1" applyFill="1" applyBorder="1" applyAlignment="1">
      <alignment horizontal="left"/>
    </xf>
    <xf numFmtId="0" fontId="0" fillId="18" borderId="11" xfId="0" applyFill="1" applyBorder="1" applyProtection="1">
      <protection locked="0"/>
    </xf>
    <xf numFmtId="0" fontId="0" fillId="18" borderId="25" xfId="0" applyFill="1" applyBorder="1" applyAlignment="1" applyProtection="1">
      <alignment wrapText="1"/>
      <protection locked="0"/>
    </xf>
    <xf numFmtId="0" fontId="0" fillId="18" borderId="25" xfId="0" applyFill="1" applyBorder="1" applyProtection="1">
      <protection locked="0"/>
    </xf>
    <xf numFmtId="0" fontId="18" fillId="18" borderId="11" xfId="0" applyFont="1" applyFill="1" applyBorder="1" applyAlignment="1" applyProtection="1">
      <alignment horizontal="left" vertical="center" wrapText="1"/>
      <protection locked="0"/>
    </xf>
    <xf numFmtId="0" fontId="0" fillId="18" borderId="25" xfId="0" applyFill="1" applyBorder="1" applyAlignment="1" applyProtection="1">
      <alignment horizontal="left" vertical="center" wrapText="1"/>
      <protection locked="0"/>
    </xf>
    <xf numFmtId="0" fontId="0" fillId="18" borderId="11" xfId="0" quotePrefix="1" applyFill="1" applyBorder="1" applyAlignment="1" applyProtection="1">
      <alignment horizontal="left" wrapText="1"/>
      <protection locked="0"/>
    </xf>
    <xf numFmtId="0" fontId="6" fillId="18" borderId="0" xfId="0" applyFont="1" applyFill="1" applyAlignment="1">
      <alignment horizontal="left" vertical="top"/>
    </xf>
    <xf numFmtId="0" fontId="6" fillId="18" borderId="22" xfId="0" quotePrefix="1" applyFont="1" applyFill="1" applyBorder="1" applyAlignment="1">
      <alignment horizontal="left"/>
    </xf>
    <xf numFmtId="0" fontId="6" fillId="18" borderId="0" xfId="0" quotePrefix="1" applyFont="1" applyFill="1" applyAlignment="1">
      <alignment horizontal="left"/>
    </xf>
    <xf numFmtId="0" fontId="6" fillId="18" borderId="26" xfId="0" quotePrefix="1" applyFont="1" applyFill="1" applyBorder="1" applyAlignment="1">
      <alignment horizontal="left"/>
    </xf>
    <xf numFmtId="0" fontId="0" fillId="18" borderId="27" xfId="0" applyFill="1" applyBorder="1"/>
    <xf numFmtId="0" fontId="0" fillId="18" borderId="21" xfId="0" applyFill="1" applyBorder="1" applyAlignment="1">
      <alignment horizontal="centerContinuous"/>
    </xf>
    <xf numFmtId="0" fontId="6" fillId="18" borderId="28" xfId="0" quotePrefix="1" applyFont="1" applyFill="1" applyBorder="1" applyAlignment="1">
      <alignment horizontal="left"/>
    </xf>
    <xf numFmtId="2" fontId="6" fillId="18" borderId="15" xfId="0" applyNumberFormat="1" applyFont="1" applyFill="1" applyBorder="1" applyAlignment="1" applyProtection="1">
      <alignment horizontal="center"/>
      <protection locked="0"/>
    </xf>
    <xf numFmtId="2" fontId="6" fillId="18" borderId="12" xfId="0" applyNumberFormat="1" applyFont="1" applyFill="1" applyBorder="1" applyAlignment="1" applyProtection="1">
      <alignment horizontal="center"/>
      <protection locked="0"/>
    </xf>
    <xf numFmtId="0" fontId="13" fillId="18" borderId="0" xfId="0" applyFont="1" applyFill="1" applyAlignment="1">
      <alignment horizontal="center"/>
    </xf>
    <xf numFmtId="0" fontId="13" fillId="18" borderId="0" xfId="0" applyFont="1" applyFill="1" applyAlignment="1">
      <alignment horizontal="left"/>
    </xf>
    <xf numFmtId="0" fontId="0" fillId="0" borderId="13"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10" xfId="0" applyBorder="1" applyProtection="1">
      <protection locked="0"/>
    </xf>
    <xf numFmtId="0" fontId="0" fillId="0" borderId="10" xfId="0" applyBorder="1" applyAlignment="1">
      <alignment horizontal="right"/>
    </xf>
    <xf numFmtId="0" fontId="6" fillId="0" borderId="10" xfId="0" applyFont="1" applyBorder="1"/>
    <xf numFmtId="0" fontId="35" fillId="0" borderId="10" xfId="0" applyFont="1" applyBorder="1" applyProtection="1">
      <protection locked="0"/>
    </xf>
    <xf numFmtId="0" fontId="6" fillId="0" borderId="10" xfId="0" applyFont="1" applyBorder="1" applyProtection="1">
      <protection locked="0"/>
    </xf>
    <xf numFmtId="0" fontId="19" fillId="0" borderId="10" xfId="34" applyBorder="1" applyAlignment="1">
      <protection locked="0"/>
    </xf>
    <xf numFmtId="0" fontId="36" fillId="0" borderId="10" xfId="0" applyFont="1" applyBorder="1"/>
    <xf numFmtId="0" fontId="6" fillId="0" borderId="22" xfId="0" applyFont="1" applyBorder="1" applyAlignment="1">
      <alignment horizontal="center" vertical="top"/>
    </xf>
    <xf numFmtId="0" fontId="6" fillId="0" borderId="31" xfId="0" applyFont="1" applyBorder="1" applyAlignment="1">
      <alignment horizontal="center" vertical="top"/>
    </xf>
    <xf numFmtId="0" fontId="6" fillId="18" borderId="0" xfId="0" quotePrefix="1" applyFont="1" applyFill="1" applyAlignment="1">
      <alignment horizontal="center"/>
    </xf>
    <xf numFmtId="0" fontId="25" fillId="18" borderId="14" xfId="0" applyFont="1" applyFill="1" applyBorder="1" applyAlignment="1" applyProtection="1">
      <alignment horizontal="center"/>
      <protection locked="0"/>
    </xf>
    <xf numFmtId="0" fontId="6" fillId="18" borderId="32" xfId="0" applyFont="1" applyFill="1" applyBorder="1" applyAlignment="1" applyProtection="1">
      <alignment horizontal="center"/>
      <protection locked="0"/>
    </xf>
    <xf numFmtId="15" fontId="21" fillId="18" borderId="0" xfId="0" applyNumberFormat="1" applyFont="1" applyFill="1" applyAlignment="1">
      <alignment horizontal="center"/>
    </xf>
    <xf numFmtId="0" fontId="0" fillId="18" borderId="33" xfId="0" applyFill="1" applyBorder="1"/>
    <xf numFmtId="0" fontId="0" fillId="18" borderId="34" xfId="0" applyFill="1" applyBorder="1"/>
    <xf numFmtId="0" fontId="0" fillId="18" borderId="35" xfId="0" applyFill="1" applyBorder="1"/>
    <xf numFmtId="14" fontId="2" fillId="18" borderId="10" xfId="0" applyNumberFormat="1" applyFont="1" applyFill="1" applyBorder="1" applyAlignment="1" applyProtection="1">
      <alignment horizontal="center"/>
      <protection locked="0"/>
    </xf>
    <xf numFmtId="0" fontId="0" fillId="18" borderId="29" xfId="0" applyFill="1" applyBorder="1"/>
    <xf numFmtId="0" fontId="0" fillId="18" borderId="10" xfId="0" applyFill="1" applyBorder="1"/>
    <xf numFmtId="0" fontId="0" fillId="18" borderId="12" xfId="0" applyFill="1" applyBorder="1"/>
    <xf numFmtId="0" fontId="0" fillId="18" borderId="36" xfId="0" applyFill="1" applyBorder="1"/>
    <xf numFmtId="0" fontId="0" fillId="18" borderId="37" xfId="0" applyFill="1" applyBorder="1"/>
    <xf numFmtId="0" fontId="0" fillId="18" borderId="38" xfId="0" applyFill="1" applyBorder="1"/>
    <xf numFmtId="0" fontId="9" fillId="18" borderId="0" xfId="0" applyFont="1" applyFill="1" applyAlignment="1">
      <alignment horizontal="center"/>
    </xf>
    <xf numFmtId="0" fontId="0" fillId="18" borderId="36" xfId="0" applyFill="1" applyBorder="1" applyProtection="1">
      <protection locked="0"/>
    </xf>
    <xf numFmtId="0" fontId="0" fillId="18" borderId="37" xfId="0" applyFill="1" applyBorder="1" applyProtection="1">
      <protection locked="0"/>
    </xf>
    <xf numFmtId="0" fontId="0" fillId="18" borderId="38" xfId="0" applyFill="1" applyBorder="1" applyProtection="1">
      <protection locked="0"/>
    </xf>
    <xf numFmtId="0" fontId="0" fillId="18" borderId="34" xfId="0" applyFill="1" applyBorder="1" applyProtection="1">
      <protection locked="0"/>
    </xf>
    <xf numFmtId="0" fontId="0" fillId="18" borderId="35" xfId="0" applyFill="1" applyBorder="1" applyProtection="1">
      <protection locked="0"/>
    </xf>
    <xf numFmtId="0" fontId="36" fillId="18" borderId="34" xfId="0" applyFont="1" applyFill="1" applyBorder="1" applyProtection="1">
      <protection locked="0"/>
    </xf>
    <xf numFmtId="0" fontId="36" fillId="18" borderId="0" xfId="0" applyFont="1" applyFill="1" applyProtection="1">
      <protection locked="0"/>
    </xf>
    <xf numFmtId="0" fontId="36" fillId="18" borderId="35" xfId="0" applyFont="1" applyFill="1" applyBorder="1" applyProtection="1">
      <protection locked="0"/>
    </xf>
    <xf numFmtId="0" fontId="55" fillId="18" borderId="0" xfId="0" applyFont="1" applyFill="1"/>
    <xf numFmtId="0" fontId="6" fillId="18" borderId="39" xfId="0" applyFont="1" applyFill="1" applyBorder="1" applyAlignment="1">
      <alignment horizontal="center"/>
    </xf>
    <xf numFmtId="0" fontId="6" fillId="18" borderId="40" xfId="0" applyFont="1" applyFill="1" applyBorder="1" applyAlignment="1">
      <alignment horizontal="center"/>
    </xf>
    <xf numFmtId="0" fontId="6" fillId="18" borderId="15" xfId="0" applyFont="1" applyFill="1" applyBorder="1" applyAlignment="1">
      <alignment horizontal="center"/>
    </xf>
    <xf numFmtId="0" fontId="6" fillId="18" borderId="34" xfId="0" applyFont="1" applyFill="1" applyBorder="1" applyAlignment="1" applyProtection="1">
      <alignment vertical="top" wrapText="1"/>
      <protection locked="0"/>
    </xf>
    <xf numFmtId="0" fontId="6" fillId="18" borderId="34" xfId="0" applyFont="1" applyFill="1" applyBorder="1" applyAlignment="1" applyProtection="1">
      <alignment horizontal="center" vertical="top" wrapText="1"/>
      <protection locked="0"/>
    </xf>
    <xf numFmtId="0" fontId="6" fillId="18" borderId="40" xfId="0" applyFont="1" applyFill="1" applyBorder="1" applyAlignment="1" applyProtection="1">
      <alignment horizontal="center" vertical="top" wrapText="1"/>
      <protection locked="0"/>
    </xf>
    <xf numFmtId="0" fontId="6" fillId="18" borderId="29" xfId="0" applyFont="1" applyFill="1" applyBorder="1" applyAlignment="1" applyProtection="1">
      <alignment vertical="top" wrapText="1"/>
      <protection locked="0"/>
    </xf>
    <xf numFmtId="0" fontId="6" fillId="18" borderId="29" xfId="0" applyFont="1" applyFill="1" applyBorder="1" applyAlignment="1" applyProtection="1">
      <alignment horizontal="center" vertical="top" wrapText="1"/>
      <protection locked="0"/>
    </xf>
    <xf numFmtId="0" fontId="6" fillId="18" borderId="40" xfId="0" applyFont="1" applyFill="1" applyBorder="1" applyAlignment="1">
      <alignment vertical="top" wrapText="1"/>
    </xf>
    <xf numFmtId="0" fontId="6" fillId="18" borderId="40" xfId="0" applyFont="1" applyFill="1" applyBorder="1" applyAlignment="1">
      <alignment horizontal="center" vertical="top" wrapText="1"/>
    </xf>
    <xf numFmtId="0" fontId="6" fillId="18" borderId="40" xfId="0" applyFont="1" applyFill="1" applyBorder="1" applyAlignment="1" applyProtection="1">
      <alignment vertical="top" wrapText="1"/>
      <protection locked="0"/>
    </xf>
    <xf numFmtId="0" fontId="6" fillId="18" borderId="15" xfId="0" applyFont="1" applyFill="1" applyBorder="1" applyAlignment="1">
      <alignment vertical="top" wrapText="1"/>
    </xf>
    <xf numFmtId="0" fontId="6" fillId="18" borderId="29" xfId="0" applyFont="1" applyFill="1" applyBorder="1" applyAlignment="1">
      <alignment vertical="top" wrapText="1"/>
    </xf>
    <xf numFmtId="0" fontId="6" fillId="18" borderId="29" xfId="0" applyFont="1" applyFill="1" applyBorder="1" applyAlignment="1">
      <alignment horizontal="center" vertical="top" wrapText="1"/>
    </xf>
    <xf numFmtId="0" fontId="6" fillId="18" borderId="29" xfId="0" applyFont="1" applyFill="1" applyBorder="1" applyAlignment="1">
      <alignment horizontal="center"/>
    </xf>
    <xf numFmtId="0" fontId="6" fillId="18" borderId="34" xfId="0" applyFont="1" applyFill="1" applyBorder="1" applyAlignment="1">
      <alignment vertical="top" wrapText="1"/>
    </xf>
    <xf numFmtId="0" fontId="6" fillId="18" borderId="34" xfId="0" applyFont="1" applyFill="1" applyBorder="1" applyAlignment="1">
      <alignment horizontal="center" vertical="top" wrapText="1"/>
    </xf>
    <xf numFmtId="0" fontId="6" fillId="18" borderId="34" xfId="0" applyFont="1" applyFill="1" applyBorder="1" applyAlignment="1">
      <alignment horizontal="center"/>
    </xf>
    <xf numFmtId="0" fontId="6" fillId="18" borderId="0" xfId="0" applyFont="1" applyFill="1" applyAlignment="1" applyProtection="1">
      <alignment vertical="top" wrapText="1"/>
      <protection locked="0"/>
    </xf>
    <xf numFmtId="0" fontId="0" fillId="18" borderId="40" xfId="0" applyFill="1" applyBorder="1" applyAlignment="1">
      <alignment vertical="top" wrapText="1"/>
    </xf>
    <xf numFmtId="0" fontId="0" fillId="18" borderId="40" xfId="0" applyFill="1" applyBorder="1" applyAlignment="1">
      <alignment horizontal="center" vertical="top" wrapText="1"/>
    </xf>
    <xf numFmtId="0" fontId="6" fillId="18" borderId="0" xfId="0" applyFont="1" applyFill="1" applyAlignment="1">
      <alignment vertical="top" wrapText="1"/>
    </xf>
    <xf numFmtId="0" fontId="0" fillId="18" borderId="34" xfId="0" applyFill="1" applyBorder="1" applyAlignment="1">
      <alignment vertical="top" wrapText="1"/>
    </xf>
    <xf numFmtId="0" fontId="0" fillId="18" borderId="34" xfId="0" applyFill="1" applyBorder="1" applyAlignment="1">
      <alignment horizontal="center"/>
    </xf>
    <xf numFmtId="0" fontId="6" fillId="18" borderId="10" xfId="0" applyFont="1" applyFill="1" applyBorder="1" applyAlignment="1">
      <alignment horizontal="center" vertical="top" wrapText="1"/>
    </xf>
    <xf numFmtId="0" fontId="6" fillId="18" borderId="0" xfId="0" applyFont="1" applyFill="1" applyAlignment="1">
      <alignment horizontal="center" vertical="top" wrapText="1"/>
    </xf>
    <xf numFmtId="0" fontId="0" fillId="18" borderId="0" xfId="0" applyFill="1" applyAlignment="1">
      <alignment vertical="top" wrapText="1"/>
    </xf>
    <xf numFmtId="167" fontId="0" fillId="18" borderId="0" xfId="0" applyNumberFormat="1" applyFill="1" applyAlignment="1">
      <alignment vertical="top" wrapText="1"/>
    </xf>
    <xf numFmtId="0" fontId="6" fillId="18" borderId="36" xfId="0" applyFont="1" applyFill="1" applyBorder="1"/>
    <xf numFmtId="0" fontId="6" fillId="18" borderId="37" xfId="0" applyFont="1" applyFill="1" applyBorder="1"/>
    <xf numFmtId="0" fontId="6" fillId="18" borderId="38" xfId="0" applyFont="1" applyFill="1" applyBorder="1"/>
    <xf numFmtId="0" fontId="13" fillId="18" borderId="29" xfId="0" applyFont="1" applyFill="1" applyBorder="1" applyProtection="1">
      <protection locked="0"/>
    </xf>
    <xf numFmtId="0" fontId="13" fillId="18" borderId="29" xfId="0" applyFont="1" applyFill="1" applyBorder="1" applyAlignment="1" applyProtection="1">
      <alignment horizontal="centerContinuous"/>
      <protection locked="0"/>
    </xf>
    <xf numFmtId="0" fontId="6" fillId="18" borderId="30" xfId="0" applyFont="1" applyFill="1" applyBorder="1" applyAlignment="1">
      <alignment horizontal="centerContinuous"/>
    </xf>
    <xf numFmtId="0" fontId="6" fillId="18" borderId="14" xfId="0" applyFont="1" applyFill="1" applyBorder="1" applyAlignment="1">
      <alignment horizontal="centerContinuous"/>
    </xf>
    <xf numFmtId="0" fontId="6" fillId="18" borderId="21" xfId="0" applyFont="1" applyFill="1" applyBorder="1"/>
    <xf numFmtId="0" fontId="0" fillId="18" borderId="0" xfId="0" applyFill="1" applyAlignment="1">
      <alignment vertical="center"/>
    </xf>
    <xf numFmtId="0" fontId="6" fillId="18" borderId="35" xfId="0" applyFont="1" applyFill="1" applyBorder="1" applyAlignment="1" applyProtection="1">
      <alignment vertical="top" wrapText="1"/>
      <protection locked="0"/>
    </xf>
    <xf numFmtId="0" fontId="6" fillId="18" borderId="10" xfId="0" applyFont="1" applyFill="1" applyBorder="1" applyAlignment="1">
      <alignment vertical="top" wrapText="1"/>
    </xf>
    <xf numFmtId="0" fontId="6" fillId="18" borderId="10" xfId="0" applyFont="1" applyFill="1" applyBorder="1" applyAlignment="1" applyProtection="1">
      <alignment vertical="top" wrapText="1"/>
      <protection locked="0"/>
    </xf>
    <xf numFmtId="0" fontId="71" fillId="18" borderId="39" xfId="0" applyFont="1" applyFill="1" applyBorder="1" applyAlignment="1">
      <alignment horizontal="center" vertical="top" wrapText="1"/>
    </xf>
    <xf numFmtId="0" fontId="71" fillId="18" borderId="40" xfId="0" applyFont="1" applyFill="1" applyBorder="1" applyAlignment="1">
      <alignment horizontal="center" vertical="top" wrapText="1"/>
    </xf>
    <xf numFmtId="0" fontId="71" fillId="18" borderId="15" xfId="0" applyFont="1" applyFill="1" applyBorder="1" applyAlignment="1">
      <alignment horizontal="center" vertical="top" wrapText="1"/>
    </xf>
    <xf numFmtId="0" fontId="6" fillId="18" borderId="34" xfId="0" applyFont="1" applyFill="1" applyBorder="1"/>
    <xf numFmtId="0" fontId="0" fillId="18" borderId="41" xfId="0" applyFill="1" applyBorder="1"/>
    <xf numFmtId="0" fontId="0" fillId="18" borderId="42" xfId="0" applyFill="1" applyBorder="1" applyProtection="1">
      <protection locked="0"/>
    </xf>
    <xf numFmtId="0" fontId="0" fillId="18" borderId="43" xfId="0" applyFill="1" applyBorder="1" applyProtection="1">
      <protection locked="0"/>
    </xf>
    <xf numFmtId="0" fontId="0" fillId="18" borderId="44" xfId="0" applyFill="1" applyBorder="1" applyProtection="1">
      <protection locked="0"/>
    </xf>
    <xf numFmtId="0" fontId="0" fillId="18" borderId="45" xfId="0" applyFill="1" applyBorder="1"/>
    <xf numFmtId="0" fontId="0" fillId="18" borderId="46" xfId="0" applyFill="1" applyBorder="1"/>
    <xf numFmtId="0" fontId="6" fillId="18" borderId="47" xfId="0" applyFont="1" applyFill="1" applyBorder="1"/>
    <xf numFmtId="0" fontId="0" fillId="18" borderId="32" xfId="0" applyFill="1" applyBorder="1" applyProtection="1">
      <protection locked="0"/>
    </xf>
    <xf numFmtId="0" fontId="27" fillId="19" borderId="25" xfId="0" applyFont="1" applyFill="1" applyBorder="1" applyAlignment="1">
      <alignment horizontal="center" vertical="center" wrapText="1"/>
    </xf>
    <xf numFmtId="0" fontId="27" fillId="19" borderId="25" xfId="0" applyFont="1" applyFill="1" applyBorder="1" applyAlignment="1">
      <alignment horizontal="center" vertical="top" wrapText="1"/>
    </xf>
    <xf numFmtId="0" fontId="27" fillId="19" borderId="42" xfId="0" applyFont="1" applyFill="1" applyBorder="1" applyAlignment="1">
      <alignment horizontal="center" vertical="top" wrapText="1"/>
    </xf>
    <xf numFmtId="0" fontId="27" fillId="19" borderId="43" xfId="0" applyFont="1" applyFill="1" applyBorder="1" applyAlignment="1">
      <alignment horizontal="center" vertical="top" wrapText="1"/>
    </xf>
    <xf numFmtId="0" fontId="27" fillId="19" borderId="44" xfId="0" applyFont="1" applyFill="1" applyBorder="1" applyAlignment="1">
      <alignment horizontal="center" vertical="top" wrapText="1"/>
    </xf>
    <xf numFmtId="0" fontId="13" fillId="18" borderId="10" xfId="0" applyFont="1" applyFill="1" applyBorder="1"/>
    <xf numFmtId="0" fontId="13" fillId="18" borderId="12" xfId="0" applyFont="1" applyFill="1" applyBorder="1"/>
    <xf numFmtId="0" fontId="13" fillId="18" borderId="0" xfId="0" applyFont="1" applyFill="1"/>
    <xf numFmtId="0" fontId="6" fillId="18" borderId="36" xfId="0" applyFont="1" applyFill="1" applyBorder="1" applyProtection="1">
      <protection locked="0"/>
    </xf>
    <xf numFmtId="0" fontId="6" fillId="18" borderId="37" xfId="0" applyFont="1" applyFill="1" applyBorder="1" applyProtection="1">
      <protection locked="0"/>
    </xf>
    <xf numFmtId="0" fontId="6" fillId="18" borderId="38" xfId="0" applyFont="1" applyFill="1" applyBorder="1" applyProtection="1">
      <protection locked="0"/>
    </xf>
    <xf numFmtId="0" fontId="13" fillId="18" borderId="10" xfId="0" applyFont="1" applyFill="1" applyBorder="1" applyProtection="1">
      <protection locked="0"/>
    </xf>
    <xf numFmtId="0" fontId="13" fillId="18" borderId="12" xfId="0" applyFont="1" applyFill="1" applyBorder="1" applyProtection="1">
      <protection locked="0"/>
    </xf>
    <xf numFmtId="165" fontId="13" fillId="18" borderId="29" xfId="0" applyNumberFormat="1" applyFont="1" applyFill="1" applyBorder="1" applyAlignment="1" applyProtection="1">
      <alignment horizontal="centerContinuous"/>
      <protection locked="0"/>
    </xf>
    <xf numFmtId="165" fontId="13" fillId="18" borderId="12" xfId="0" applyNumberFormat="1" applyFont="1" applyFill="1" applyBorder="1" applyAlignment="1">
      <alignment horizontal="centerContinuous"/>
    </xf>
    <xf numFmtId="0" fontId="13" fillId="18" borderId="12" xfId="0" applyFont="1" applyFill="1" applyBorder="1" applyAlignment="1">
      <alignment horizontal="centerContinuous"/>
    </xf>
    <xf numFmtId="0" fontId="2" fillId="18" borderId="36" xfId="0" applyFont="1" applyFill="1" applyBorder="1" applyAlignment="1">
      <alignment horizontal="centerContinuous"/>
    </xf>
    <xf numFmtId="0" fontId="2" fillId="18" borderId="37" xfId="0" applyFont="1" applyFill="1" applyBorder="1" applyAlignment="1">
      <alignment horizontal="centerContinuous"/>
    </xf>
    <xf numFmtId="0" fontId="2" fillId="18" borderId="38" xfId="0" applyFont="1" applyFill="1" applyBorder="1" applyAlignment="1">
      <alignment horizontal="centerContinuous"/>
    </xf>
    <xf numFmtId="0" fontId="0" fillId="18" borderId="13" xfId="0" applyFill="1" applyBorder="1" applyAlignment="1">
      <alignment horizontal="center"/>
    </xf>
    <xf numFmtId="166" fontId="13" fillId="18" borderId="13" xfId="0" applyNumberFormat="1" applyFont="1" applyFill="1" applyBorder="1" applyAlignment="1" applyProtection="1">
      <alignment horizontal="center"/>
      <protection locked="0"/>
    </xf>
    <xf numFmtId="0" fontId="13" fillId="18" borderId="13" xfId="0" applyFont="1" applyFill="1" applyBorder="1" applyAlignment="1" applyProtection="1">
      <alignment horizontal="center"/>
      <protection locked="0"/>
    </xf>
    <xf numFmtId="165" fontId="0" fillId="18" borderId="13" xfId="0" quotePrefix="1" applyNumberFormat="1" applyFill="1" applyBorder="1" applyAlignment="1" applyProtection="1">
      <alignment horizontal="center"/>
      <protection locked="0"/>
    </xf>
    <xf numFmtId="0" fontId="0" fillId="18" borderId="0" xfId="0" quotePrefix="1" applyFill="1"/>
    <xf numFmtId="0" fontId="12" fillId="18" borderId="30" xfId="0" applyFont="1" applyFill="1" applyBorder="1" applyAlignment="1">
      <alignment horizontal="centerContinuous"/>
    </xf>
    <xf numFmtId="0" fontId="6" fillId="18" borderId="46" xfId="0" applyFont="1" applyFill="1" applyBorder="1" applyAlignment="1">
      <alignment horizontal="centerContinuous"/>
    </xf>
    <xf numFmtId="0" fontId="12" fillId="18" borderId="46" xfId="0" applyFont="1" applyFill="1" applyBorder="1" applyAlignment="1">
      <alignment horizontal="centerContinuous"/>
    </xf>
    <xf numFmtId="165" fontId="0" fillId="18" borderId="46" xfId="0" applyNumberFormat="1" applyFill="1" applyBorder="1" applyAlignment="1">
      <alignment horizontal="centerContinuous"/>
    </xf>
    <xf numFmtId="0" fontId="0" fillId="18" borderId="46" xfId="0" applyFill="1" applyBorder="1" applyAlignment="1">
      <alignment horizontal="centerContinuous"/>
    </xf>
    <xf numFmtId="0" fontId="0" fillId="18" borderId="14" xfId="0" applyFill="1" applyBorder="1" applyAlignment="1">
      <alignment horizontal="centerContinuous"/>
    </xf>
    <xf numFmtId="0" fontId="2" fillId="18" borderId="36" xfId="0" applyFont="1" applyFill="1" applyBorder="1"/>
    <xf numFmtId="0" fontId="0" fillId="18" borderId="34" xfId="0" applyFill="1" applyBorder="1" applyAlignment="1">
      <alignment horizontal="right"/>
    </xf>
    <xf numFmtId="165" fontId="0" fillId="18" borderId="10" xfId="0" applyNumberFormat="1" applyFill="1" applyBorder="1" applyAlignment="1">
      <alignment horizontal="left"/>
    </xf>
    <xf numFmtId="165" fontId="0" fillId="18" borderId="0" xfId="0" applyNumberFormat="1" applyFill="1" applyAlignment="1">
      <alignment horizontal="left"/>
    </xf>
    <xf numFmtId="0" fontId="2" fillId="18" borderId="34" xfId="0" applyFont="1" applyFill="1" applyBorder="1"/>
    <xf numFmtId="0" fontId="12" fillId="18" borderId="0" xfId="0" applyFont="1" applyFill="1"/>
    <xf numFmtId="0" fontId="59" fillId="18" borderId="0" xfId="0" applyFont="1" applyFill="1"/>
    <xf numFmtId="0" fontId="13" fillId="18" borderId="34" xfId="0" applyFont="1" applyFill="1" applyBorder="1" applyProtection="1">
      <protection locked="0"/>
    </xf>
    <xf numFmtId="0" fontId="13" fillId="18" borderId="35" xfId="0" applyFont="1" applyFill="1" applyBorder="1"/>
    <xf numFmtId="0" fontId="13" fillId="18" borderId="0" xfId="0" applyFont="1" applyFill="1" applyProtection="1">
      <protection locked="0"/>
    </xf>
    <xf numFmtId="0" fontId="6" fillId="18" borderId="0" xfId="0" applyFont="1" applyFill="1" applyAlignment="1">
      <alignment horizontal="left"/>
    </xf>
    <xf numFmtId="0" fontId="60" fillId="18" borderId="0" xfId="0" applyFont="1" applyFill="1"/>
    <xf numFmtId="0" fontId="0" fillId="18" borderId="36" xfId="0" applyFill="1" applyBorder="1" applyAlignment="1">
      <alignment horizontal="left"/>
    </xf>
    <xf numFmtId="0" fontId="0" fillId="18" borderId="37" xfId="0" applyFill="1" applyBorder="1" applyAlignment="1">
      <alignment horizontal="left"/>
    </xf>
    <xf numFmtId="0" fontId="0" fillId="18" borderId="39" xfId="0" applyFill="1" applyBorder="1" applyAlignment="1">
      <alignment horizontal="center"/>
    </xf>
    <xf numFmtId="0" fontId="0" fillId="18" borderId="12" xfId="0" applyFill="1" applyBorder="1" applyAlignment="1">
      <alignment horizontal="center"/>
    </xf>
    <xf numFmtId="168" fontId="0" fillId="18" borderId="15" xfId="0" applyNumberFormat="1" applyFill="1" applyBorder="1" applyAlignment="1">
      <alignment horizontal="center"/>
    </xf>
    <xf numFmtId="0" fontId="0" fillId="18" borderId="37" xfId="0" applyFill="1" applyBorder="1" applyAlignment="1">
      <alignment horizontal="right"/>
    </xf>
    <xf numFmtId="0" fontId="6" fillId="18" borderId="37" xfId="0" applyFont="1" applyFill="1" applyBorder="1" applyAlignment="1">
      <alignment horizontal="centerContinuous"/>
    </xf>
    <xf numFmtId="0" fontId="6" fillId="18" borderId="38" xfId="0" applyFont="1" applyFill="1" applyBorder="1" applyAlignment="1">
      <alignment horizontal="centerContinuous"/>
    </xf>
    <xf numFmtId="0" fontId="15" fillId="18" borderId="29" xfId="0" applyFont="1" applyFill="1" applyBorder="1" applyAlignment="1">
      <alignment horizontal="centerContinuous"/>
    </xf>
    <xf numFmtId="0" fontId="15" fillId="18" borderId="12" xfId="0" applyFont="1" applyFill="1" applyBorder="1" applyAlignment="1">
      <alignment horizontal="centerContinuous"/>
    </xf>
    <xf numFmtId="0" fontId="0" fillId="18" borderId="12" xfId="0" applyFill="1" applyBorder="1" applyAlignment="1">
      <alignment horizontal="centerContinuous"/>
    </xf>
    <xf numFmtId="0" fontId="0" fillId="18" borderId="29" xfId="0" applyFill="1" applyBorder="1" applyAlignment="1">
      <alignment horizontal="centerContinuous"/>
    </xf>
    <xf numFmtId="0" fontId="14" fillId="18" borderId="0" xfId="0" quotePrefix="1" applyFont="1" applyFill="1" applyAlignment="1">
      <alignment horizontal="right"/>
    </xf>
    <xf numFmtId="0" fontId="2" fillId="18" borderId="16" xfId="0" applyFont="1" applyFill="1" applyBorder="1"/>
    <xf numFmtId="0" fontId="2" fillId="18" borderId="48" xfId="0" applyFont="1" applyFill="1" applyBorder="1" applyAlignment="1">
      <alignment horizontal="centerContinuous"/>
    </xf>
    <xf numFmtId="0" fontId="2" fillId="18" borderId="49" xfId="0" applyFont="1" applyFill="1" applyBorder="1" applyAlignment="1">
      <alignment horizontal="centerContinuous"/>
    </xf>
    <xf numFmtId="0" fontId="2" fillId="18" borderId="50" xfId="0" applyFont="1" applyFill="1" applyBorder="1" applyAlignment="1">
      <alignment horizontal="centerContinuous"/>
    </xf>
    <xf numFmtId="0" fontId="2" fillId="18" borderId="47" xfId="0" applyFont="1" applyFill="1" applyBorder="1" applyAlignment="1">
      <alignment horizontal="centerContinuous"/>
    </xf>
    <xf numFmtId="0" fontId="0" fillId="18" borderId="41" xfId="0" applyFill="1" applyBorder="1" applyAlignment="1">
      <alignment horizontal="centerContinuous"/>
    </xf>
    <xf numFmtId="0" fontId="6" fillId="18" borderId="26" xfId="0" applyFont="1" applyFill="1" applyBorder="1"/>
    <xf numFmtId="0" fontId="6" fillId="18" borderId="49" xfId="0" applyFont="1" applyFill="1" applyBorder="1"/>
    <xf numFmtId="0" fontId="12" fillId="18" borderId="49" xfId="0" applyFont="1" applyFill="1" applyBorder="1" applyAlignment="1">
      <alignment horizontal="center"/>
    </xf>
    <xf numFmtId="0" fontId="6" fillId="18" borderId="50" xfId="0" applyFont="1" applyFill="1" applyBorder="1"/>
    <xf numFmtId="0" fontId="0" fillId="18" borderId="49" xfId="0" applyFill="1" applyBorder="1" applyAlignment="1">
      <alignment horizontal="centerContinuous"/>
    </xf>
    <xf numFmtId="0" fontId="0" fillId="18" borderId="51" xfId="0" applyFill="1" applyBorder="1" applyAlignment="1">
      <alignment horizontal="centerContinuous"/>
    </xf>
    <xf numFmtId="0" fontId="2" fillId="18" borderId="42" xfId="0" applyFont="1" applyFill="1" applyBorder="1"/>
    <xf numFmtId="0" fontId="0" fillId="18" borderId="32" xfId="0" applyFill="1" applyBorder="1"/>
    <xf numFmtId="0" fontId="2" fillId="18" borderId="22" xfId="0" applyFont="1" applyFill="1" applyBorder="1" applyAlignment="1">
      <alignment horizontal="center"/>
    </xf>
    <xf numFmtId="0" fontId="0" fillId="18" borderId="44" xfId="0" applyFill="1" applyBorder="1"/>
    <xf numFmtId="0" fontId="2" fillId="18" borderId="52" xfId="0" applyFont="1" applyFill="1" applyBorder="1"/>
    <xf numFmtId="0" fontId="0" fillId="18" borderId="53" xfId="0" applyFill="1" applyBorder="1"/>
    <xf numFmtId="0" fontId="0" fillId="18" borderId="26" xfId="0" applyFill="1" applyBorder="1"/>
    <xf numFmtId="0" fontId="0" fillId="18" borderId="50" xfId="0" applyFill="1" applyBorder="1" applyAlignment="1">
      <alignment horizontal="center"/>
    </xf>
    <xf numFmtId="2" fontId="13" fillId="18" borderId="24" xfId="0" applyNumberFormat="1" applyFont="1" applyFill="1" applyBorder="1" applyAlignment="1" applyProtection="1">
      <alignment horizontal="center"/>
      <protection locked="0"/>
    </xf>
    <xf numFmtId="0" fontId="0" fillId="18" borderId="49" xfId="0" applyFill="1" applyBorder="1"/>
    <xf numFmtId="165" fontId="0" fillId="18" borderId="51" xfId="0" applyNumberFormat="1" applyFill="1" applyBorder="1" applyAlignment="1">
      <alignment horizontal="center"/>
    </xf>
    <xf numFmtId="0" fontId="61" fillId="18" borderId="0" xfId="0" applyFont="1" applyFill="1"/>
    <xf numFmtId="0" fontId="2" fillId="18" borderId="13" xfId="0" applyFont="1" applyFill="1" applyBorder="1" applyAlignment="1">
      <alignment horizontal="center"/>
    </xf>
    <xf numFmtId="0" fontId="2" fillId="18" borderId="14" xfId="0" applyFont="1" applyFill="1" applyBorder="1" applyAlignment="1">
      <alignment horizontal="center"/>
    </xf>
    <xf numFmtId="0" fontId="0" fillId="18" borderId="25" xfId="0" applyFill="1" applyBorder="1"/>
    <xf numFmtId="164" fontId="0" fillId="18" borderId="54" xfId="0" applyNumberFormat="1" applyFill="1" applyBorder="1" applyAlignment="1">
      <alignment horizontal="left"/>
    </xf>
    <xf numFmtId="2" fontId="13" fillId="18" borderId="13" xfId="0" applyNumberFormat="1" applyFont="1" applyFill="1" applyBorder="1" applyAlignment="1" applyProtection="1">
      <alignment horizontal="center"/>
      <protection locked="0"/>
    </xf>
    <xf numFmtId="165" fontId="0" fillId="18" borderId="55" xfId="0" applyNumberFormat="1" applyFill="1" applyBorder="1" applyAlignment="1">
      <alignment horizontal="center"/>
    </xf>
    <xf numFmtId="0" fontId="0" fillId="18" borderId="40" xfId="0" applyFill="1" applyBorder="1" applyAlignment="1">
      <alignment horizontal="center"/>
    </xf>
    <xf numFmtId="164" fontId="0" fillId="18" borderId="56" xfId="0" quotePrefix="1" applyNumberFormat="1" applyFill="1" applyBorder="1" applyAlignment="1">
      <alignment horizontal="left"/>
    </xf>
    <xf numFmtId="0" fontId="0" fillId="18" borderId="56" xfId="0" applyFill="1" applyBorder="1"/>
    <xf numFmtId="0" fontId="0" fillId="18" borderId="15" xfId="0" applyFill="1" applyBorder="1" applyAlignment="1">
      <alignment horizontal="center"/>
    </xf>
    <xf numFmtId="2" fontId="0" fillId="18" borderId="10" xfId="0" applyNumberFormat="1" applyFill="1" applyBorder="1" applyAlignment="1">
      <alignment horizontal="left"/>
    </xf>
    <xf numFmtId="0" fontId="0" fillId="18" borderId="55" xfId="0" applyFill="1" applyBorder="1"/>
    <xf numFmtId="0" fontId="61" fillId="18" borderId="29" xfId="0" applyFont="1" applyFill="1" applyBorder="1" applyAlignment="1">
      <alignment horizontal="center"/>
    </xf>
    <xf numFmtId="164" fontId="0" fillId="18" borderId="42" xfId="0" quotePrefix="1" applyNumberFormat="1" applyFill="1" applyBorder="1" applyAlignment="1">
      <alignment horizontal="left"/>
    </xf>
    <xf numFmtId="0" fontId="0" fillId="18" borderId="32" xfId="0" applyFill="1" applyBorder="1" applyAlignment="1">
      <alignment horizontal="center"/>
    </xf>
    <xf numFmtId="2" fontId="0" fillId="18" borderId="22" xfId="0" applyNumberFormat="1" applyFill="1" applyBorder="1" applyAlignment="1">
      <alignment horizontal="center"/>
    </xf>
    <xf numFmtId="0" fontId="61" fillId="18" borderId="33" xfId="0" applyFont="1" applyFill="1" applyBorder="1" applyAlignment="1">
      <alignment horizontal="center"/>
    </xf>
    <xf numFmtId="165" fontId="0" fillId="18" borderId="0" xfId="0" quotePrefix="1" applyNumberFormat="1" applyFill="1" applyAlignment="1">
      <alignment horizontal="left"/>
    </xf>
    <xf numFmtId="2" fontId="0" fillId="18" borderId="0" xfId="0" applyNumberFormat="1" applyFill="1" applyAlignment="1">
      <alignment horizontal="left"/>
    </xf>
    <xf numFmtId="0" fontId="63" fillId="18" borderId="13" xfId="0" applyFont="1" applyFill="1" applyBorder="1" applyAlignment="1">
      <alignment horizontal="center"/>
    </xf>
    <xf numFmtId="166" fontId="0" fillId="18" borderId="13" xfId="0" applyNumberFormat="1" applyFill="1" applyBorder="1" applyAlignment="1">
      <alignment horizontal="center"/>
    </xf>
    <xf numFmtId="166" fontId="0" fillId="18" borderId="0" xfId="0" applyNumberFormat="1" applyFill="1"/>
    <xf numFmtId="166" fontId="0" fillId="18" borderId="35" xfId="0" applyNumberFormat="1" applyFill="1" applyBorder="1" applyAlignment="1">
      <alignment horizontal="center"/>
    </xf>
    <xf numFmtId="0" fontId="3" fillId="18" borderId="34" xfId="0" applyFont="1" applyFill="1" applyBorder="1" applyAlignment="1">
      <alignment horizontal="centerContinuous"/>
    </xf>
    <xf numFmtId="2" fontId="0" fillId="18" borderId="0" xfId="0" applyNumberFormat="1" applyFill="1" applyAlignment="1">
      <alignment horizontal="centerContinuous"/>
    </xf>
    <xf numFmtId="0" fontId="0" fillId="18" borderId="25" xfId="0" applyFill="1" applyBorder="1" applyAlignment="1">
      <alignment horizontal="centerContinuous"/>
    </xf>
    <xf numFmtId="164" fontId="0" fillId="18" borderId="16" xfId="0" applyNumberFormat="1" applyFill="1" applyBorder="1" applyAlignment="1">
      <alignment horizontal="left"/>
    </xf>
    <xf numFmtId="2" fontId="0" fillId="18" borderId="45" xfId="0" applyNumberFormat="1" applyFill="1" applyBorder="1"/>
    <xf numFmtId="0" fontId="61" fillId="18" borderId="47" xfId="0" applyFont="1" applyFill="1" applyBorder="1" applyAlignment="1">
      <alignment horizontal="center"/>
    </xf>
    <xf numFmtId="165" fontId="0" fillId="18" borderId="41" xfId="0" applyNumberFormat="1" applyFill="1" applyBorder="1" applyAlignment="1">
      <alignment horizontal="center"/>
    </xf>
    <xf numFmtId="164" fontId="0" fillId="18" borderId="42" xfId="0" applyNumberFormat="1" applyFill="1" applyBorder="1" applyAlignment="1">
      <alignment horizontal="left"/>
    </xf>
    <xf numFmtId="2" fontId="0" fillId="18" borderId="32" xfId="0" applyNumberFormat="1" applyFill="1" applyBorder="1" applyAlignment="1">
      <alignment horizontal="center"/>
    </xf>
    <xf numFmtId="0" fontId="0" fillId="18" borderId="33" xfId="0" applyFill="1" applyBorder="1" applyAlignment="1">
      <alignment horizontal="center"/>
    </xf>
    <xf numFmtId="165" fontId="0" fillId="18" borderId="44" xfId="0" applyNumberFormat="1" applyFill="1" applyBorder="1" applyAlignment="1">
      <alignment horizontal="center"/>
    </xf>
    <xf numFmtId="0" fontId="0" fillId="18" borderId="56" xfId="0" applyFill="1" applyBorder="1" applyAlignment="1">
      <alignment horizontal="center"/>
    </xf>
    <xf numFmtId="2" fontId="0" fillId="18" borderId="0" xfId="0" quotePrefix="1" applyNumberFormat="1" applyFill="1" applyAlignment="1">
      <alignment horizontal="left"/>
    </xf>
    <xf numFmtId="164" fontId="0" fillId="18" borderId="26" xfId="0" quotePrefix="1" applyNumberFormat="1" applyFill="1" applyBorder="1" applyAlignment="1">
      <alignment horizontal="left"/>
    </xf>
    <xf numFmtId="0" fontId="61" fillId="18" borderId="48" xfId="0" applyFont="1" applyFill="1" applyBorder="1" applyAlignment="1">
      <alignment horizontal="center"/>
    </xf>
    <xf numFmtId="164" fontId="0" fillId="18" borderId="54" xfId="0" quotePrefix="1" applyNumberFormat="1" applyFill="1" applyBorder="1" applyAlignment="1">
      <alignment horizontal="left"/>
    </xf>
    <xf numFmtId="0" fontId="65" fillId="18" borderId="46" xfId="0" applyFont="1" applyFill="1" applyBorder="1"/>
    <xf numFmtId="0" fontId="61" fillId="18" borderId="29" xfId="0" applyFont="1" applyFill="1" applyBorder="1" applyAlignment="1">
      <alignment horizontal="left"/>
    </xf>
    <xf numFmtId="165" fontId="0" fillId="18" borderId="57" xfId="0" applyNumberFormat="1" applyFill="1" applyBorder="1" applyAlignment="1">
      <alignment horizontal="center"/>
    </xf>
    <xf numFmtId="0" fontId="14" fillId="18" borderId="10" xfId="0" applyFont="1" applyFill="1" applyBorder="1"/>
    <xf numFmtId="0" fontId="14" fillId="18" borderId="46" xfId="0" applyFont="1" applyFill="1" applyBorder="1"/>
    <xf numFmtId="0" fontId="14" fillId="18" borderId="46" xfId="0" quotePrefix="1" applyFont="1" applyFill="1" applyBorder="1" applyAlignment="1">
      <alignment horizontal="center"/>
    </xf>
    <xf numFmtId="0" fontId="0" fillId="18" borderId="30" xfId="0" applyFill="1" applyBorder="1" applyAlignment="1">
      <alignment horizontal="left"/>
    </xf>
    <xf numFmtId="0" fontId="0" fillId="18" borderId="0" xfId="0" quotePrefix="1" applyFill="1" applyAlignment="1">
      <alignment horizontal="center"/>
    </xf>
    <xf numFmtId="166" fontId="0" fillId="18" borderId="12" xfId="0" applyNumberFormat="1" applyFill="1" applyBorder="1" applyAlignment="1">
      <alignment horizontal="center"/>
    </xf>
    <xf numFmtId="0" fontId="0" fillId="18" borderId="52" xfId="0" applyFill="1" applyBorder="1"/>
    <xf numFmtId="1" fontId="0" fillId="18" borderId="0" xfId="0" quotePrefix="1" applyNumberFormat="1" applyFill="1" applyAlignment="1">
      <alignment horizontal="left"/>
    </xf>
    <xf numFmtId="0" fontId="6" fillId="18" borderId="11" xfId="0" applyFont="1" applyFill="1" applyBorder="1"/>
    <xf numFmtId="0" fontId="0" fillId="18" borderId="10" xfId="0" quotePrefix="1" applyFill="1" applyBorder="1" applyAlignment="1">
      <alignment horizontal="center"/>
    </xf>
    <xf numFmtId="0" fontId="6" fillId="18" borderId="43" xfId="0" applyFont="1" applyFill="1" applyBorder="1"/>
    <xf numFmtId="2" fontId="0" fillId="18" borderId="0" xfId="0" applyNumberFormat="1" applyFill="1"/>
    <xf numFmtId="0" fontId="0" fillId="18" borderId="35" xfId="0" quotePrefix="1" applyFill="1" applyBorder="1"/>
    <xf numFmtId="2" fontId="0" fillId="18" borderId="0" xfId="0" quotePrefix="1" applyNumberFormat="1" applyFill="1"/>
    <xf numFmtId="0" fontId="67" fillId="18" borderId="0" xfId="0" applyFont="1" applyFill="1"/>
    <xf numFmtId="0" fontId="2" fillId="18" borderId="30" xfId="0" applyFont="1" applyFill="1" applyBorder="1" applyAlignment="1">
      <alignment horizontal="centerContinuous"/>
    </xf>
    <xf numFmtId="0" fontId="2" fillId="18" borderId="46" xfId="0" applyFont="1" applyFill="1" applyBorder="1" applyAlignment="1">
      <alignment horizontal="centerContinuous"/>
    </xf>
    <xf numFmtId="0" fontId="2" fillId="18" borderId="14" xfId="0" applyFont="1" applyFill="1" applyBorder="1" applyAlignment="1">
      <alignment horizontal="centerContinuous"/>
    </xf>
    <xf numFmtId="0" fontId="0" fillId="18" borderId="38" xfId="0" applyFill="1" applyBorder="1" applyAlignment="1">
      <alignment horizontal="centerContinuous"/>
    </xf>
    <xf numFmtId="0" fontId="2" fillId="18" borderId="29" xfId="0" applyFont="1" applyFill="1" applyBorder="1"/>
    <xf numFmtId="2" fontId="13" fillId="18" borderId="58" xfId="0" applyNumberFormat="1" applyFont="1" applyFill="1" applyBorder="1" applyAlignment="1" applyProtection="1">
      <alignment horizontal="center"/>
      <protection locked="0"/>
    </xf>
    <xf numFmtId="2" fontId="13" fillId="18" borderId="15" xfId="0" applyNumberFormat="1" applyFont="1" applyFill="1" applyBorder="1" applyAlignment="1" applyProtection="1">
      <alignment horizontal="center"/>
      <protection locked="0"/>
    </xf>
    <xf numFmtId="165" fontId="0" fillId="18" borderId="59" xfId="0" applyNumberFormat="1" applyFill="1" applyBorder="1" applyAlignment="1">
      <alignment horizontal="center"/>
    </xf>
    <xf numFmtId="0" fontId="0" fillId="18" borderId="13" xfId="0" applyFill="1" applyBorder="1"/>
    <xf numFmtId="165" fontId="0" fillId="18" borderId="13" xfId="0" quotePrefix="1" applyNumberFormat="1" applyFill="1" applyBorder="1" applyAlignment="1">
      <alignment horizontal="center"/>
    </xf>
    <xf numFmtId="165" fontId="0" fillId="18" borderId="13" xfId="0" applyNumberFormat="1" applyFill="1" applyBorder="1"/>
    <xf numFmtId="165" fontId="0" fillId="18" borderId="0" xfId="0" applyNumberFormat="1" applyFill="1"/>
    <xf numFmtId="0" fontId="6" fillId="18" borderId="35" xfId="0" applyFont="1" applyFill="1" applyBorder="1"/>
    <xf numFmtId="0" fontId="65" fillId="18" borderId="30" xfId="0" applyFont="1" applyFill="1" applyBorder="1" applyAlignment="1">
      <alignment horizontal="center"/>
    </xf>
    <xf numFmtId="2" fontId="6" fillId="18" borderId="46" xfId="0" applyNumberFormat="1" applyFont="1" applyFill="1" applyBorder="1"/>
    <xf numFmtId="2" fontId="6" fillId="18" borderId="46" xfId="0" applyNumberFormat="1" applyFont="1" applyFill="1" applyBorder="1" applyAlignment="1">
      <alignment horizontal="centerContinuous"/>
    </xf>
    <xf numFmtId="0" fontId="2" fillId="18" borderId="0" xfId="0" applyFont="1" applyFill="1"/>
    <xf numFmtId="0" fontId="6" fillId="18" borderId="10" xfId="0" applyFont="1" applyFill="1" applyBorder="1" applyAlignment="1">
      <alignment vertical="center"/>
    </xf>
    <xf numFmtId="0" fontId="0" fillId="18" borderId="12" xfId="0" applyFill="1" applyBorder="1" applyAlignment="1">
      <alignment vertical="center"/>
    </xf>
    <xf numFmtId="0" fontId="20" fillId="18" borderId="13" xfId="0" applyFont="1" applyFill="1" applyBorder="1" applyAlignment="1">
      <alignment horizontal="center" vertical="center"/>
    </xf>
    <xf numFmtId="0" fontId="0" fillId="18" borderId="13" xfId="0" applyFill="1" applyBorder="1" applyAlignment="1">
      <alignment horizontal="center" vertical="center"/>
    </xf>
    <xf numFmtId="1" fontId="59" fillId="18" borderId="13" xfId="0" applyNumberFormat="1" applyFont="1" applyFill="1" applyBorder="1" applyAlignment="1" applyProtection="1">
      <alignment horizontal="center" vertical="center"/>
      <protection locked="0"/>
    </xf>
    <xf numFmtId="0" fontId="0" fillId="18" borderId="15" xfId="0" applyFill="1" applyBorder="1" applyAlignment="1">
      <alignment horizontal="center" vertical="center"/>
    </xf>
    <xf numFmtId="0" fontId="6" fillId="18" borderId="30" xfId="0" applyFont="1" applyFill="1" applyBorder="1" applyAlignment="1">
      <alignment horizontal="centerContinuous" vertical="center"/>
    </xf>
    <xf numFmtId="0" fontId="6" fillId="18" borderId="14" xfId="0" applyFont="1" applyFill="1" applyBorder="1" applyAlignment="1">
      <alignment horizontal="centerContinuous" vertical="center"/>
    </xf>
    <xf numFmtId="1" fontId="6" fillId="18" borderId="13" xfId="0" applyNumberFormat="1" applyFont="1" applyFill="1" applyBorder="1" applyAlignment="1">
      <alignment horizontal="center" vertical="center"/>
    </xf>
    <xf numFmtId="0" fontId="70" fillId="18" borderId="29" xfId="0" applyFont="1" applyFill="1" applyBorder="1" applyAlignment="1">
      <alignment vertical="center"/>
    </xf>
    <xf numFmtId="0" fontId="6" fillId="18" borderId="12" xfId="0" applyFont="1" applyFill="1" applyBorder="1" applyAlignment="1">
      <alignment horizontal="center" vertical="center" wrapText="1"/>
    </xf>
    <xf numFmtId="0" fontId="6" fillId="18" borderId="29" xfId="0" applyFont="1" applyFill="1" applyBorder="1" applyAlignment="1">
      <alignment vertical="center"/>
    </xf>
    <xf numFmtId="0" fontId="14" fillId="18" borderId="0" xfId="0" applyFont="1" applyFill="1" applyAlignment="1">
      <alignment horizontal="center"/>
    </xf>
    <xf numFmtId="0" fontId="0" fillId="18" borderId="30" xfId="0" applyFill="1" applyBorder="1"/>
    <xf numFmtId="0" fontId="68" fillId="18" borderId="0" xfId="0" applyFont="1" applyFill="1"/>
    <xf numFmtId="2" fontId="0" fillId="18" borderId="0" xfId="0" quotePrefix="1" applyNumberFormat="1" applyFill="1" applyAlignment="1">
      <alignment horizontal="center"/>
    </xf>
    <xf numFmtId="1" fontId="59" fillId="18" borderId="14" xfId="0" applyNumberFormat="1" applyFont="1" applyFill="1" applyBorder="1" applyAlignment="1" applyProtection="1">
      <alignment horizontal="center" vertical="center"/>
      <protection locked="0"/>
    </xf>
    <xf numFmtId="0" fontId="30" fillId="18" borderId="17" xfId="0" applyFont="1" applyFill="1" applyBorder="1"/>
    <xf numFmtId="0" fontId="30" fillId="18" borderId="41" xfId="0" applyFont="1" applyFill="1" applyBorder="1"/>
    <xf numFmtId="0" fontId="2" fillId="18" borderId="48" xfId="0" applyFont="1" applyFill="1" applyBorder="1" applyAlignment="1">
      <alignment horizontal="centerContinuous" vertical="center"/>
    </xf>
    <xf numFmtId="1" fontId="0" fillId="18" borderId="0" xfId="0" applyNumberFormat="1" applyFill="1"/>
    <xf numFmtId="0" fontId="6" fillId="18" borderId="36" xfId="0" applyFont="1" applyFill="1" applyBorder="1" applyAlignment="1">
      <alignment vertical="top" wrapText="1"/>
    </xf>
    <xf numFmtId="0" fontId="6" fillId="18" borderId="36" xfId="0" applyFont="1" applyFill="1" applyBorder="1" applyAlignment="1" applyProtection="1">
      <alignment vertical="top" wrapText="1"/>
      <protection locked="0"/>
    </xf>
    <xf numFmtId="0" fontId="6" fillId="18" borderId="36" xfId="0" applyFont="1" applyFill="1" applyBorder="1" applyAlignment="1" applyProtection="1">
      <alignment horizontal="center" vertical="top" wrapText="1"/>
      <protection locked="0"/>
    </xf>
    <xf numFmtId="0" fontId="6" fillId="18" borderId="37" xfId="0" applyFont="1" applyFill="1" applyBorder="1" applyAlignment="1" applyProtection="1">
      <alignment vertical="top" wrapText="1"/>
      <protection locked="0"/>
    </xf>
    <xf numFmtId="0" fontId="81" fillId="0" borderId="10" xfId="0" applyFont="1" applyBorder="1"/>
    <xf numFmtId="0" fontId="81" fillId="0" borderId="15" xfId="0" applyFont="1" applyBorder="1" applyAlignment="1">
      <alignment horizontal="center"/>
    </xf>
    <xf numFmtId="0" fontId="81" fillId="0" borderId="13" xfId="0" applyFont="1" applyBorder="1" applyAlignment="1">
      <alignment horizontal="center"/>
    </xf>
    <xf numFmtId="0" fontId="81" fillId="0" borderId="30" xfId="0" applyFont="1" applyBorder="1" applyAlignment="1">
      <alignment horizontal="center"/>
    </xf>
    <xf numFmtId="0" fontId="6" fillId="0" borderId="39" xfId="0" applyFont="1" applyBorder="1" applyAlignment="1">
      <alignment horizontal="center" vertical="top"/>
    </xf>
    <xf numFmtId="0" fontId="6" fillId="0" borderId="38" xfId="0" applyFont="1" applyBorder="1" applyAlignment="1">
      <alignment horizontal="center" vertical="top"/>
    </xf>
    <xf numFmtId="167" fontId="6" fillId="18" borderId="13" xfId="0" applyNumberFormat="1" applyFont="1" applyFill="1" applyBorder="1" applyAlignment="1" applyProtection="1">
      <alignment horizontal="center"/>
      <protection locked="0"/>
    </xf>
    <xf numFmtId="0" fontId="9" fillId="18" borderId="0" xfId="0" applyFont="1" applyFill="1" applyAlignment="1">
      <alignment vertical="center"/>
    </xf>
    <xf numFmtId="0" fontId="13" fillId="18" borderId="0" xfId="0" applyFont="1" applyFill="1" applyAlignment="1" applyProtection="1">
      <alignment horizontal="left"/>
      <protection locked="0"/>
    </xf>
    <xf numFmtId="0" fontId="6" fillId="18" borderId="42" xfId="0" applyFont="1" applyFill="1" applyBorder="1"/>
    <xf numFmtId="0" fontId="0" fillId="21" borderId="0" xfId="0" applyFill="1"/>
    <xf numFmtId="2" fontId="6" fillId="18" borderId="22" xfId="0" applyNumberFormat="1" applyFont="1" applyFill="1" applyBorder="1" applyAlignment="1" applyProtection="1">
      <alignment horizontal="center"/>
      <protection locked="0"/>
    </xf>
    <xf numFmtId="0" fontId="2" fillId="0" borderId="61" xfId="0" applyFont="1" applyBorder="1" applyAlignment="1">
      <alignment horizontal="center"/>
    </xf>
    <xf numFmtId="0" fontId="2" fillId="0" borderId="20" xfId="0" applyFont="1" applyBorder="1" applyAlignment="1">
      <alignment horizontal="center"/>
    </xf>
    <xf numFmtId="0" fontId="6" fillId="18" borderId="19" xfId="0" applyFont="1" applyFill="1" applyBorder="1" applyProtection="1">
      <protection locked="0"/>
    </xf>
    <xf numFmtId="0" fontId="6" fillId="18" borderId="20" xfId="0" applyFont="1" applyFill="1" applyBorder="1" applyProtection="1">
      <protection locked="0"/>
    </xf>
    <xf numFmtId="0" fontId="6" fillId="18" borderId="21" xfId="0" applyFont="1" applyFill="1" applyBorder="1" applyProtection="1">
      <protection locked="0"/>
    </xf>
    <xf numFmtId="0" fontId="6" fillId="18" borderId="23" xfId="0" applyFont="1" applyFill="1" applyBorder="1" applyProtection="1">
      <protection locked="0"/>
    </xf>
    <xf numFmtId="0" fontId="6" fillId="18" borderId="62" xfId="0" applyFont="1" applyFill="1" applyBorder="1" applyAlignment="1">
      <alignment horizontal="center" wrapText="1"/>
    </xf>
    <xf numFmtId="167" fontId="25" fillId="18" borderId="14" xfId="0" applyNumberFormat="1" applyFont="1" applyFill="1" applyBorder="1" applyAlignment="1" applyProtection="1">
      <alignment horizontal="center"/>
      <protection locked="0"/>
    </xf>
    <xf numFmtId="167" fontId="6" fillId="18" borderId="32" xfId="0" applyNumberFormat="1" applyFont="1" applyFill="1" applyBorder="1" applyAlignment="1" applyProtection="1">
      <alignment horizontal="center"/>
      <protection locked="0"/>
    </xf>
    <xf numFmtId="2" fontId="6" fillId="18" borderId="31" xfId="0" applyNumberFormat="1" applyFont="1" applyFill="1" applyBorder="1" applyAlignment="1" applyProtection="1">
      <alignment horizontal="center"/>
      <protection locked="0"/>
    </xf>
    <xf numFmtId="0" fontId="36" fillId="18" borderId="13" xfId="0" applyFont="1" applyFill="1" applyBorder="1" applyAlignment="1" applyProtection="1">
      <alignment horizontal="center" wrapText="1"/>
      <protection locked="0"/>
    </xf>
    <xf numFmtId="2" fontId="6" fillId="18" borderId="13" xfId="0" applyNumberFormat="1" applyFont="1" applyFill="1" applyBorder="1" applyAlignment="1" applyProtection="1">
      <alignment horizontal="center" wrapText="1"/>
      <protection locked="0"/>
    </xf>
    <xf numFmtId="0" fontId="36" fillId="18" borderId="22" xfId="0" applyFont="1" applyFill="1" applyBorder="1" applyAlignment="1" applyProtection="1">
      <alignment horizontal="center" wrapText="1"/>
      <protection locked="0"/>
    </xf>
    <xf numFmtId="167" fontId="6" fillId="18" borderId="22" xfId="0" applyNumberFormat="1" applyFont="1" applyFill="1" applyBorder="1" applyAlignment="1" applyProtection="1">
      <alignment horizontal="center"/>
      <protection locked="0"/>
    </xf>
    <xf numFmtId="0" fontId="2" fillId="21" borderId="20" xfId="0" applyFont="1" applyFill="1" applyBorder="1" applyAlignment="1">
      <alignment horizontal="center"/>
    </xf>
    <xf numFmtId="0" fontId="84" fillId="21" borderId="0" xfId="0" applyFont="1" applyFill="1"/>
    <xf numFmtId="0" fontId="84" fillId="21" borderId="0" xfId="0" applyFont="1" applyFill="1" applyAlignment="1">
      <alignment horizontal="left"/>
    </xf>
    <xf numFmtId="0" fontId="0" fillId="18" borderId="43" xfId="0" applyFill="1" applyBorder="1" applyAlignment="1" applyProtection="1">
      <alignment horizontal="center"/>
      <protection locked="0"/>
    </xf>
    <xf numFmtId="0" fontId="13" fillId="18" borderId="43" xfId="0" applyFont="1" applyFill="1" applyBorder="1" applyAlignment="1" applyProtection="1">
      <alignment horizontal="center"/>
      <protection locked="0"/>
    </xf>
    <xf numFmtId="0" fontId="0" fillId="0" borderId="26" xfId="0" applyBorder="1"/>
    <xf numFmtId="0" fontId="0" fillId="0" borderId="49" xfId="0" applyBorder="1"/>
    <xf numFmtId="0" fontId="0" fillId="0" borderId="11" xfId="0" applyBorder="1"/>
    <xf numFmtId="0" fontId="0" fillId="0" borderId="25" xfId="0" applyBorder="1"/>
    <xf numFmtId="0" fontId="0" fillId="0" borderId="56" xfId="0" applyBorder="1"/>
    <xf numFmtId="0" fontId="6" fillId="21" borderId="11" xfId="0" quotePrefix="1" applyFont="1" applyFill="1" applyBorder="1" applyAlignment="1">
      <alignment horizontal="left"/>
    </xf>
    <xf numFmtId="0" fontId="13" fillId="21" borderId="25" xfId="0" applyFont="1" applyFill="1" applyBorder="1" applyAlignment="1">
      <alignment horizontal="left"/>
    </xf>
    <xf numFmtId="0" fontId="6" fillId="18" borderId="25" xfId="0" quotePrefix="1" applyFont="1" applyFill="1" applyBorder="1" applyAlignment="1">
      <alignment horizontal="center"/>
    </xf>
    <xf numFmtId="0" fontId="6" fillId="18" borderId="52" xfId="0" applyFont="1" applyFill="1" applyBorder="1"/>
    <xf numFmtId="0" fontId="4" fillId="18" borderId="0" xfId="0" applyFont="1" applyFill="1" applyAlignment="1">
      <alignment horizontal="center"/>
    </xf>
    <xf numFmtId="0" fontId="0" fillId="18" borderId="52" xfId="0" applyFill="1" applyBorder="1" applyAlignment="1">
      <alignment horizontal="center"/>
    </xf>
    <xf numFmtId="0" fontId="2" fillId="18" borderId="0" xfId="0" applyFont="1" applyFill="1" applyAlignment="1">
      <alignment horizontal="center"/>
    </xf>
    <xf numFmtId="0" fontId="6" fillId="18" borderId="11" xfId="0" applyFont="1" applyFill="1" applyBorder="1" applyAlignment="1" applyProtection="1">
      <alignment vertical="top" wrapText="1"/>
      <protection locked="0"/>
    </xf>
    <xf numFmtId="0" fontId="6" fillId="18" borderId="42" xfId="0" applyFont="1" applyFill="1" applyBorder="1" applyAlignment="1" applyProtection="1">
      <alignment vertical="top" wrapText="1"/>
      <protection locked="0"/>
    </xf>
    <xf numFmtId="0" fontId="6" fillId="18" borderId="33" xfId="0" applyFont="1" applyFill="1" applyBorder="1" applyAlignment="1" applyProtection="1">
      <alignment vertical="top" wrapText="1"/>
      <protection locked="0"/>
    </xf>
    <xf numFmtId="0" fontId="6" fillId="18" borderId="33" xfId="0" applyFont="1" applyFill="1" applyBorder="1" applyAlignment="1" applyProtection="1">
      <alignment horizontal="center" vertical="top" wrapText="1"/>
      <protection locked="0"/>
    </xf>
    <xf numFmtId="0" fontId="0" fillId="18" borderId="33" xfId="0" applyFill="1" applyBorder="1" applyProtection="1">
      <protection locked="0"/>
    </xf>
    <xf numFmtId="0" fontId="6" fillId="18" borderId="25" xfId="0" applyFont="1" applyFill="1" applyBorder="1"/>
    <xf numFmtId="0" fontId="6" fillId="18" borderId="53" xfId="0" applyFont="1" applyFill="1" applyBorder="1"/>
    <xf numFmtId="0" fontId="17" fillId="18" borderId="56" xfId="0" applyFont="1" applyFill="1" applyBorder="1"/>
    <xf numFmtId="0" fontId="6" fillId="18" borderId="63" xfId="0" applyFont="1" applyFill="1" applyBorder="1" applyAlignment="1" applyProtection="1">
      <alignment vertical="top" wrapText="1"/>
      <protection locked="0"/>
    </xf>
    <xf numFmtId="0" fontId="6" fillId="18" borderId="64" xfId="0" applyFont="1" applyFill="1" applyBorder="1" applyAlignment="1" applyProtection="1">
      <alignment vertical="top" wrapText="1"/>
      <protection locked="0"/>
    </xf>
    <xf numFmtId="0" fontId="0" fillId="18" borderId="11" xfId="0" applyFill="1" applyBorder="1" applyAlignment="1">
      <alignment wrapText="1"/>
    </xf>
    <xf numFmtId="0" fontId="0" fillId="18" borderId="11" xfId="0" applyFill="1" applyBorder="1" applyAlignment="1">
      <alignment horizontal="right" wrapText="1"/>
    </xf>
    <xf numFmtId="0" fontId="6" fillId="18" borderId="65" xfId="0" applyFont="1" applyFill="1" applyBorder="1" applyAlignment="1" applyProtection="1">
      <alignment vertical="top" wrapText="1"/>
      <protection locked="0"/>
    </xf>
    <xf numFmtId="0" fontId="72" fillId="18" borderId="63" xfId="0" applyFont="1" applyFill="1" applyBorder="1" applyAlignment="1">
      <alignment horizontal="center" vertical="center" wrapText="1"/>
    </xf>
    <xf numFmtId="0" fontId="6" fillId="18" borderId="62" xfId="0" applyFont="1" applyFill="1" applyBorder="1" applyAlignment="1" applyProtection="1">
      <alignment vertical="top" wrapText="1"/>
      <protection locked="0"/>
    </xf>
    <xf numFmtId="0" fontId="72" fillId="18" borderId="66" xfId="0" applyFont="1" applyFill="1" applyBorder="1" applyAlignment="1">
      <alignment horizontal="center" vertical="center" wrapText="1"/>
    </xf>
    <xf numFmtId="0" fontId="72" fillId="18" borderId="18" xfId="0" applyFont="1" applyFill="1" applyBorder="1" applyAlignment="1">
      <alignment horizontal="center" vertical="center" wrapText="1"/>
    </xf>
    <xf numFmtId="0" fontId="0" fillId="18" borderId="65" xfId="0" applyFill="1" applyBorder="1" applyAlignment="1">
      <alignment vertical="top" wrapText="1"/>
    </xf>
    <xf numFmtId="0" fontId="6" fillId="18" borderId="62" xfId="0" applyFont="1" applyFill="1" applyBorder="1" applyAlignment="1">
      <alignment vertical="top" wrapText="1"/>
    </xf>
    <xf numFmtId="0" fontId="6" fillId="18" borderId="65" xfId="0" applyFont="1" applyFill="1" applyBorder="1" applyAlignment="1">
      <alignment vertical="top" wrapText="1"/>
    </xf>
    <xf numFmtId="0" fontId="6" fillId="18" borderId="67" xfId="0" applyFont="1" applyFill="1" applyBorder="1" applyAlignment="1">
      <alignment vertical="top" wrapText="1"/>
    </xf>
    <xf numFmtId="0" fontId="6" fillId="18" borderId="68" xfId="0" applyFont="1" applyFill="1" applyBorder="1" applyAlignment="1">
      <alignment vertical="top" wrapText="1"/>
    </xf>
    <xf numFmtId="0" fontId="6" fillId="18" borderId="69" xfId="0" applyFont="1" applyFill="1" applyBorder="1" applyAlignment="1">
      <alignment vertical="top" wrapText="1"/>
    </xf>
    <xf numFmtId="0" fontId="6" fillId="18" borderId="69" xfId="0" applyFont="1" applyFill="1" applyBorder="1" applyAlignment="1" applyProtection="1">
      <alignment vertical="top" wrapText="1"/>
      <protection locked="0"/>
    </xf>
    <xf numFmtId="0" fontId="6" fillId="18" borderId="69" xfId="0" applyFont="1" applyFill="1" applyBorder="1" applyAlignment="1" applyProtection="1">
      <alignment horizontal="center" vertical="top" wrapText="1"/>
      <protection locked="0"/>
    </xf>
    <xf numFmtId="0" fontId="71" fillId="18" borderId="69" xfId="0" applyFont="1" applyFill="1" applyBorder="1" applyAlignment="1">
      <alignment horizontal="center" vertical="top" wrapText="1"/>
    </xf>
    <xf numFmtId="0" fontId="6" fillId="18" borderId="32" xfId="0" applyFont="1" applyFill="1" applyBorder="1" applyAlignment="1" applyProtection="1">
      <alignment vertical="top" wrapText="1"/>
      <protection locked="0"/>
    </xf>
    <xf numFmtId="0" fontId="72" fillId="18" borderId="64" xfId="0" applyFont="1" applyFill="1" applyBorder="1" applyAlignment="1">
      <alignment horizontal="center" vertical="center" wrapText="1"/>
    </xf>
    <xf numFmtId="0" fontId="33" fillId="18" borderId="70" xfId="0" applyFont="1" applyFill="1" applyBorder="1" applyAlignment="1">
      <alignment vertical="center" wrapText="1"/>
    </xf>
    <xf numFmtId="0" fontId="13" fillId="18" borderId="34" xfId="0" applyFont="1" applyFill="1" applyBorder="1" applyAlignment="1" applyProtection="1">
      <alignment horizontal="left"/>
      <protection locked="0"/>
    </xf>
    <xf numFmtId="0" fontId="13" fillId="18" borderId="35" xfId="0" applyFont="1" applyFill="1" applyBorder="1" applyAlignment="1" applyProtection="1">
      <alignment horizontal="left"/>
      <protection locked="0"/>
    </xf>
    <xf numFmtId="0" fontId="13" fillId="18" borderId="11" xfId="0" applyFont="1" applyFill="1" applyBorder="1" applyAlignment="1" applyProtection="1">
      <alignment horizontal="left"/>
      <protection locked="0"/>
    </xf>
    <xf numFmtId="0" fontId="6" fillId="18" borderId="52" xfId="0" applyFont="1" applyFill="1" applyBorder="1" applyProtection="1">
      <protection locked="0"/>
    </xf>
    <xf numFmtId="0" fontId="13" fillId="18" borderId="56" xfId="0" applyFont="1" applyFill="1" applyBorder="1" applyProtection="1">
      <protection locked="0"/>
    </xf>
    <xf numFmtId="0" fontId="13" fillId="18" borderId="55" xfId="0" applyFont="1" applyFill="1" applyBorder="1"/>
    <xf numFmtId="0" fontId="13" fillId="18" borderId="42" xfId="0" applyFont="1" applyFill="1" applyBorder="1" applyProtection="1">
      <protection locked="0"/>
    </xf>
    <xf numFmtId="0" fontId="13" fillId="18" borderId="43" xfId="0" applyFont="1" applyFill="1" applyBorder="1" applyProtection="1">
      <protection locked="0"/>
    </xf>
    <xf numFmtId="0" fontId="13" fillId="18" borderId="43" xfId="0" applyFont="1" applyFill="1" applyBorder="1"/>
    <xf numFmtId="0" fontId="13" fillId="18" borderId="44" xfId="0" applyFont="1" applyFill="1" applyBorder="1"/>
    <xf numFmtId="0" fontId="10" fillId="18" borderId="17" xfId="0" applyFont="1" applyFill="1" applyBorder="1"/>
    <xf numFmtId="0" fontId="13" fillId="18" borderId="32" xfId="0" applyFont="1" applyFill="1" applyBorder="1"/>
    <xf numFmtId="0" fontId="15" fillId="18" borderId="33" xfId="0" applyFont="1" applyFill="1" applyBorder="1" applyAlignment="1">
      <alignment horizontal="centerContinuous"/>
    </xf>
    <xf numFmtId="0" fontId="15" fillId="18" borderId="32" xfId="0" applyFont="1" applyFill="1" applyBorder="1" applyAlignment="1">
      <alignment horizontal="centerContinuous"/>
    </xf>
    <xf numFmtId="0" fontId="0" fillId="18" borderId="32" xfId="0" applyFill="1" applyBorder="1" applyAlignment="1">
      <alignment horizontal="centerContinuous"/>
    </xf>
    <xf numFmtId="0" fontId="13" fillId="18" borderId="33" xfId="0" applyFont="1" applyFill="1" applyBorder="1" applyProtection="1">
      <protection locked="0"/>
    </xf>
    <xf numFmtId="0" fontId="0" fillId="18" borderId="70" xfId="0" applyFill="1" applyBorder="1"/>
    <xf numFmtId="0" fontId="0" fillId="18" borderId="71" xfId="0" applyFill="1" applyBorder="1"/>
    <xf numFmtId="0" fontId="13" fillId="18" borderId="46" xfId="0" applyFont="1" applyFill="1" applyBorder="1" applyProtection="1">
      <protection locked="0"/>
    </xf>
    <xf numFmtId="0" fontId="13" fillId="18" borderId="46" xfId="0" applyFont="1" applyFill="1" applyBorder="1"/>
    <xf numFmtId="0" fontId="15" fillId="18" borderId="46" xfId="0" applyFont="1" applyFill="1" applyBorder="1" applyAlignment="1">
      <alignment horizontal="centerContinuous"/>
    </xf>
    <xf numFmtId="0" fontId="2" fillId="0" borderId="0" xfId="0" applyFont="1"/>
    <xf numFmtId="0" fontId="0" fillId="0" borderId="0" xfId="0" applyAlignment="1">
      <alignment vertical="top"/>
    </xf>
    <xf numFmtId="0" fontId="0" fillId="0" borderId="0" xfId="0" applyAlignment="1">
      <alignment horizontal="center"/>
    </xf>
    <xf numFmtId="0" fontId="5" fillId="18" borderId="0" xfId="39" applyFill="1"/>
    <xf numFmtId="0" fontId="6" fillId="18" borderId="0" xfId="39" applyFont="1" applyFill="1"/>
    <xf numFmtId="0" fontId="5" fillId="18" borderId="0" xfId="39" applyFill="1" applyAlignment="1">
      <alignment horizontal="centerContinuous"/>
    </xf>
    <xf numFmtId="0" fontId="6" fillId="21" borderId="11" xfId="39" quotePrefix="1" applyFont="1" applyFill="1" applyBorder="1" applyAlignment="1">
      <alignment horizontal="left"/>
    </xf>
    <xf numFmtId="0" fontId="13" fillId="21" borderId="25" xfId="39" applyFont="1" applyFill="1" applyBorder="1" applyAlignment="1">
      <alignment horizontal="left"/>
    </xf>
    <xf numFmtId="0" fontId="6" fillId="18" borderId="11" xfId="39" applyFont="1" applyFill="1" applyBorder="1"/>
    <xf numFmtId="0" fontId="6" fillId="18" borderId="25" xfId="39" quotePrefix="1" applyFont="1" applyFill="1" applyBorder="1" applyAlignment="1">
      <alignment horizontal="center"/>
    </xf>
    <xf numFmtId="0" fontId="9" fillId="18" borderId="0" xfId="39" applyFont="1" applyFill="1"/>
    <xf numFmtId="0" fontId="5" fillId="18" borderId="0" xfId="39" applyFill="1" applyAlignment="1">
      <alignment wrapText="1"/>
    </xf>
    <xf numFmtId="0" fontId="6" fillId="18" borderId="70" xfId="39" applyFont="1" applyFill="1" applyBorder="1"/>
    <xf numFmtId="0" fontId="5" fillId="18" borderId="71" xfId="39" applyFill="1" applyBorder="1"/>
    <xf numFmtId="0" fontId="6" fillId="18" borderId="42" xfId="39" applyFont="1" applyFill="1" applyBorder="1"/>
    <xf numFmtId="0" fontId="5" fillId="18" borderId="43" xfId="39" applyFill="1" applyBorder="1"/>
    <xf numFmtId="0" fontId="5" fillId="18" borderId="43" xfId="39" applyFill="1" applyBorder="1" applyProtection="1">
      <protection locked="0"/>
    </xf>
    <xf numFmtId="0" fontId="5" fillId="18" borderId="64" xfId="39" applyFill="1" applyBorder="1" applyAlignment="1" applyProtection="1">
      <alignment horizontal="center"/>
      <protection locked="0"/>
    </xf>
    <xf numFmtId="0" fontId="21" fillId="18" borderId="0" xfId="39" applyFont="1" applyFill="1"/>
    <xf numFmtId="15" fontId="22" fillId="18" borderId="0" xfId="39" applyNumberFormat="1" applyFont="1" applyFill="1"/>
    <xf numFmtId="15" fontId="21" fillId="18" borderId="0" xfId="39" applyNumberFormat="1" applyFont="1" applyFill="1" applyAlignment="1">
      <alignment horizontal="center"/>
    </xf>
    <xf numFmtId="15" fontId="21" fillId="18" borderId="0" xfId="39" applyNumberFormat="1" applyFont="1" applyFill="1"/>
    <xf numFmtId="0" fontId="21" fillId="18" borderId="0" xfId="39" applyFont="1" applyFill="1" applyAlignment="1">
      <alignment horizontal="right"/>
    </xf>
    <xf numFmtId="0" fontId="5" fillId="18" borderId="0" xfId="39" applyFill="1" applyAlignment="1">
      <alignment horizontal="center"/>
    </xf>
    <xf numFmtId="0" fontId="5" fillId="18" borderId="0" xfId="39" applyFill="1" applyAlignment="1">
      <alignment horizontal="right"/>
    </xf>
    <xf numFmtId="0" fontId="6" fillId="18" borderId="16" xfId="39" applyFont="1" applyFill="1" applyBorder="1"/>
    <xf numFmtId="0" fontId="5" fillId="18" borderId="17" xfId="39" applyFill="1" applyBorder="1"/>
    <xf numFmtId="0" fontId="6" fillId="18" borderId="47" xfId="39" applyFont="1" applyFill="1" applyBorder="1"/>
    <xf numFmtId="0" fontId="5" fillId="18" borderId="17" xfId="39" applyFill="1" applyBorder="1" applyProtection="1">
      <protection locked="0"/>
    </xf>
    <xf numFmtId="0" fontId="5" fillId="18" borderId="41" xfId="39" applyFill="1" applyBorder="1"/>
    <xf numFmtId="0" fontId="6" fillId="18" borderId="34" xfId="39" applyFont="1" applyFill="1" applyBorder="1"/>
    <xf numFmtId="0" fontId="5" fillId="18" borderId="25" xfId="39" applyFill="1" applyBorder="1"/>
    <xf numFmtId="0" fontId="5" fillId="18" borderId="45" xfId="39" applyFill="1" applyBorder="1"/>
    <xf numFmtId="0" fontId="6" fillId="18" borderId="56" xfId="39" applyFont="1" applyFill="1" applyBorder="1"/>
    <xf numFmtId="0" fontId="5" fillId="18" borderId="10" xfId="39" applyFill="1" applyBorder="1"/>
    <xf numFmtId="0" fontId="13" fillId="18" borderId="10" xfId="39" applyFont="1" applyFill="1" applyBorder="1"/>
    <xf numFmtId="0" fontId="6" fillId="18" borderId="29" xfId="39" applyFont="1" applyFill="1" applyBorder="1"/>
    <xf numFmtId="0" fontId="5" fillId="18" borderId="10" xfId="39" applyFill="1" applyBorder="1" applyProtection="1">
      <protection locked="0"/>
    </xf>
    <xf numFmtId="0" fontId="5" fillId="18" borderId="12" xfId="39" applyFill="1" applyBorder="1"/>
    <xf numFmtId="0" fontId="5" fillId="18" borderId="42" xfId="39" applyFill="1" applyBorder="1"/>
    <xf numFmtId="0" fontId="5" fillId="18" borderId="44" xfId="39" applyFill="1" applyBorder="1"/>
    <xf numFmtId="0" fontId="6" fillId="18" borderId="52" xfId="39" applyFont="1" applyFill="1" applyBorder="1"/>
    <xf numFmtId="0" fontId="5" fillId="18" borderId="37" xfId="39" applyFill="1" applyBorder="1"/>
    <xf numFmtId="0" fontId="5" fillId="18" borderId="38" xfId="39" applyFill="1" applyBorder="1"/>
    <xf numFmtId="0" fontId="6" fillId="18" borderId="36" xfId="39" applyFont="1" applyFill="1" applyBorder="1"/>
    <xf numFmtId="0" fontId="5" fillId="18" borderId="55" xfId="39" applyFill="1" applyBorder="1"/>
    <xf numFmtId="0" fontId="6" fillId="18" borderId="37" xfId="39" applyFont="1" applyFill="1" applyBorder="1"/>
    <xf numFmtId="0" fontId="5" fillId="18" borderId="53" xfId="39" applyFill="1" applyBorder="1"/>
    <xf numFmtId="0" fontId="5" fillId="18" borderId="35" xfId="39" applyFill="1" applyBorder="1"/>
    <xf numFmtId="0" fontId="5" fillId="18" borderId="34" xfId="39" applyFill="1" applyBorder="1"/>
    <xf numFmtId="0" fontId="5" fillId="18" borderId="70" xfId="39" applyFill="1" applyBorder="1"/>
    <xf numFmtId="0" fontId="12" fillId="18" borderId="71" xfId="39" applyFont="1" applyFill="1" applyBorder="1" applyAlignment="1">
      <alignment horizontal="center"/>
    </xf>
    <xf numFmtId="0" fontId="5" fillId="18" borderId="72" xfId="39" applyFill="1" applyBorder="1"/>
    <xf numFmtId="0" fontId="5" fillId="18" borderId="70" xfId="39" applyFill="1" applyBorder="1" applyAlignment="1">
      <alignment vertical="center"/>
    </xf>
    <xf numFmtId="0" fontId="5" fillId="18" borderId="71" xfId="39" applyFill="1" applyBorder="1" applyAlignment="1">
      <alignment vertical="center"/>
    </xf>
    <xf numFmtId="0" fontId="5" fillId="18" borderId="11" xfId="39" applyFill="1" applyBorder="1" applyAlignment="1">
      <alignment horizontal="left" vertical="center"/>
    </xf>
    <xf numFmtId="0" fontId="5" fillId="18" borderId="56" xfId="39" applyFill="1" applyBorder="1"/>
    <xf numFmtId="0" fontId="5" fillId="18" borderId="29" xfId="39" applyFill="1" applyBorder="1"/>
    <xf numFmtId="0" fontId="5" fillId="18" borderId="54" xfId="39" applyFill="1" applyBorder="1"/>
    <xf numFmtId="0" fontId="6" fillId="18" borderId="14" xfId="39" applyFont="1" applyFill="1" applyBorder="1" applyAlignment="1">
      <alignment horizontal="center"/>
    </xf>
    <xf numFmtId="0" fontId="6" fillId="18" borderId="30" xfId="39" applyFont="1" applyFill="1" applyBorder="1" applyAlignment="1">
      <alignment horizontal="center"/>
    </xf>
    <xf numFmtId="0" fontId="6" fillId="18" borderId="57" xfId="39" applyFont="1" applyFill="1" applyBorder="1" applyAlignment="1">
      <alignment horizontal="center"/>
    </xf>
    <xf numFmtId="0" fontId="5" fillId="18" borderId="11" xfId="39" applyFill="1" applyBorder="1"/>
    <xf numFmtId="0" fontId="6" fillId="18" borderId="54" xfId="39" applyFont="1" applyFill="1" applyBorder="1" applyAlignment="1">
      <alignment horizontal="center"/>
    </xf>
    <xf numFmtId="0" fontId="5" fillId="21" borderId="11" xfId="39" applyFill="1" applyBorder="1" applyProtection="1">
      <protection locked="0"/>
    </xf>
    <xf numFmtId="0" fontId="5" fillId="21" borderId="54" xfId="39" applyFill="1" applyBorder="1" applyProtection="1">
      <protection locked="0"/>
    </xf>
    <xf numFmtId="0" fontId="5" fillId="21" borderId="14" xfId="39" applyFill="1" applyBorder="1" applyProtection="1">
      <protection locked="0"/>
    </xf>
    <xf numFmtId="0" fontId="5" fillId="21" borderId="30" xfId="39" applyFill="1" applyBorder="1" applyProtection="1">
      <protection locked="0"/>
    </xf>
    <xf numFmtId="0" fontId="5" fillId="21" borderId="57" xfId="39" applyFill="1" applyBorder="1" applyProtection="1">
      <protection locked="0"/>
    </xf>
    <xf numFmtId="0" fontId="5" fillId="21" borderId="42" xfId="39" applyFill="1" applyBorder="1" applyProtection="1">
      <protection locked="0"/>
    </xf>
    <xf numFmtId="0" fontId="5" fillId="21" borderId="43" xfId="39" applyFill="1" applyBorder="1" applyProtection="1">
      <protection locked="0"/>
    </xf>
    <xf numFmtId="0" fontId="5" fillId="21" borderId="28" xfId="39" applyFill="1" applyBorder="1" applyProtection="1">
      <protection locked="0"/>
    </xf>
    <xf numFmtId="0" fontId="5" fillId="21" borderId="73" xfId="39" applyFill="1" applyBorder="1" applyProtection="1">
      <protection locked="0"/>
    </xf>
    <xf numFmtId="0" fontId="5" fillId="21" borderId="31" xfId="39" applyFill="1" applyBorder="1" applyProtection="1">
      <protection locked="0"/>
    </xf>
    <xf numFmtId="0" fontId="5" fillId="21" borderId="74" xfId="39" applyFill="1" applyBorder="1" applyProtection="1">
      <protection locked="0"/>
    </xf>
    <xf numFmtId="0" fontId="5" fillId="21" borderId="59" xfId="39" applyFill="1" applyBorder="1" applyProtection="1">
      <protection locked="0"/>
    </xf>
    <xf numFmtId="0" fontId="5" fillId="18" borderId="17" xfId="39" applyFill="1" applyBorder="1" applyAlignment="1">
      <alignment vertical="center"/>
    </xf>
    <xf numFmtId="0" fontId="5" fillId="18" borderId="16" xfId="39" applyFill="1" applyBorder="1"/>
    <xf numFmtId="0" fontId="5" fillId="18" borderId="17" xfId="39" applyFill="1" applyBorder="1" applyAlignment="1">
      <alignment horizontal="center"/>
    </xf>
    <xf numFmtId="0" fontId="6" fillId="18" borderId="41" xfId="39" applyFont="1" applyFill="1" applyBorder="1" applyAlignment="1">
      <alignment horizontal="center"/>
    </xf>
    <xf numFmtId="0" fontId="6" fillId="18" borderId="25" xfId="39" applyFont="1" applyFill="1" applyBorder="1" applyAlignment="1">
      <alignment horizontal="center"/>
    </xf>
    <xf numFmtId="0" fontId="5" fillId="18" borderId="25" xfId="39" applyFill="1" applyBorder="1" applyProtection="1">
      <protection locked="0"/>
    </xf>
    <xf numFmtId="0" fontId="5" fillId="18" borderId="43" xfId="39" applyFill="1" applyBorder="1" applyAlignment="1">
      <alignment horizontal="center"/>
    </xf>
    <xf numFmtId="0" fontId="5" fillId="18" borderId="44" xfId="39" applyFill="1" applyBorder="1" applyProtection="1">
      <protection locked="0"/>
    </xf>
    <xf numFmtId="0" fontId="5" fillId="18" borderId="10" xfId="39" applyFill="1" applyBorder="1" applyAlignment="1">
      <alignment horizontal="center"/>
    </xf>
    <xf numFmtId="0" fontId="5" fillId="18" borderId="55" xfId="39" applyFill="1" applyBorder="1" applyProtection="1">
      <protection locked="0"/>
    </xf>
    <xf numFmtId="0" fontId="5" fillId="18" borderId="37" xfId="39" applyFill="1" applyBorder="1" applyAlignment="1">
      <alignment horizontal="center"/>
    </xf>
    <xf numFmtId="0" fontId="6" fillId="0" borderId="75" xfId="39" applyFont="1" applyBorder="1" applyAlignment="1">
      <alignment horizontal="center" vertical="center" wrapText="1"/>
    </xf>
    <xf numFmtId="0" fontId="6" fillId="0" borderId="48" xfId="39" applyFont="1" applyBorder="1" applyAlignment="1">
      <alignment horizontal="center" vertical="center" wrapText="1"/>
    </xf>
    <xf numFmtId="0" fontId="6" fillId="0" borderId="61" xfId="39" quotePrefix="1" applyFont="1" applyBorder="1" applyAlignment="1">
      <alignment horizontal="center" vertical="center" wrapText="1"/>
    </xf>
    <xf numFmtId="0" fontId="5" fillId="18" borderId="17" xfId="39" applyFill="1" applyBorder="1" applyAlignment="1" applyProtection="1">
      <alignment wrapText="1"/>
      <protection locked="0"/>
    </xf>
    <xf numFmtId="0" fontId="5" fillId="18" borderId="17" xfId="39" applyFill="1" applyBorder="1" applyAlignment="1">
      <alignment wrapText="1"/>
    </xf>
    <xf numFmtId="0" fontId="5" fillId="18" borderId="41" xfId="39" applyFill="1" applyBorder="1" applyAlignment="1">
      <alignment wrapText="1"/>
    </xf>
    <xf numFmtId="0" fontId="6" fillId="0" borderId="42" xfId="39" applyFont="1" applyBorder="1" applyAlignment="1">
      <alignment vertical="center" wrapText="1"/>
    </xf>
    <xf numFmtId="0" fontId="6" fillId="0" borderId="43" xfId="39" applyFont="1" applyBorder="1" applyAlignment="1">
      <alignment vertical="center" wrapText="1"/>
    </xf>
    <xf numFmtId="0" fontId="6" fillId="0" borderId="74" xfId="39" applyFont="1" applyBorder="1" applyAlignment="1">
      <alignment horizontal="center" vertical="center" wrapText="1"/>
    </xf>
    <xf numFmtId="0" fontId="6" fillId="0" borderId="76" xfId="39" applyFont="1" applyBorder="1" applyAlignment="1">
      <alignment vertical="center" wrapText="1"/>
    </xf>
    <xf numFmtId="0" fontId="6" fillId="0" borderId="31" xfId="39" applyFont="1" applyBorder="1" applyAlignment="1">
      <alignment horizontal="center" vertical="top"/>
    </xf>
    <xf numFmtId="0" fontId="6" fillId="0" borderId="22" xfId="39" applyFont="1" applyBorder="1" applyAlignment="1">
      <alignment horizontal="center" vertical="top"/>
    </xf>
    <xf numFmtId="0" fontId="5" fillId="18" borderId="23" xfId="39" applyFill="1" applyBorder="1" applyAlignment="1">
      <alignment horizontal="center"/>
    </xf>
    <xf numFmtId="0" fontId="5" fillId="18" borderId="11" xfId="39" applyFill="1" applyBorder="1" applyAlignment="1">
      <alignment horizontal="center"/>
    </xf>
    <xf numFmtId="0" fontId="80" fillId="18" borderId="26" xfId="39" applyFont="1" applyFill="1" applyBorder="1" applyAlignment="1" applyProtection="1">
      <alignment vertical="center" wrapText="1"/>
      <protection locked="0"/>
    </xf>
    <xf numFmtId="0" fontId="80" fillId="18" borderId="49" xfId="39" applyFont="1" applyFill="1" applyBorder="1" applyAlignment="1" applyProtection="1">
      <alignment vertical="center" wrapText="1"/>
      <protection locked="0"/>
    </xf>
    <xf numFmtId="0" fontId="80" fillId="18" borderId="15" xfId="39" applyFont="1" applyFill="1" applyBorder="1" applyAlignment="1" applyProtection="1">
      <alignment vertical="center" wrapText="1"/>
      <protection locked="0"/>
    </xf>
    <xf numFmtId="0" fontId="80" fillId="18" borderId="29" xfId="39" applyFont="1" applyFill="1" applyBorder="1" applyAlignment="1" applyProtection="1">
      <alignment vertical="center"/>
      <protection locked="0"/>
    </xf>
    <xf numFmtId="0" fontId="80" fillId="18" borderId="10" xfId="39" applyFont="1" applyFill="1" applyBorder="1" applyAlignment="1" applyProtection="1">
      <alignment vertical="center"/>
      <protection locked="0"/>
    </xf>
    <xf numFmtId="0" fontId="80" fillId="18" borderId="77" xfId="39" applyFont="1" applyFill="1" applyBorder="1" applyAlignment="1" applyProtection="1">
      <alignment vertical="center" wrapText="1"/>
      <protection locked="0"/>
    </xf>
    <xf numFmtId="0" fontId="80" fillId="18" borderId="12" xfId="39" applyFont="1" applyFill="1" applyBorder="1" applyAlignment="1" applyProtection="1">
      <alignment vertical="center" wrapText="1"/>
      <protection locked="0"/>
    </xf>
    <xf numFmtId="0" fontId="5" fillId="18" borderId="29" xfId="39" applyFill="1" applyBorder="1" applyAlignment="1">
      <alignment horizontal="center"/>
    </xf>
    <xf numFmtId="0" fontId="5" fillId="18" borderId="18" xfId="39" applyFill="1" applyBorder="1" applyAlignment="1">
      <alignment horizontal="center"/>
    </xf>
    <xf numFmtId="0" fontId="36" fillId="18" borderId="54" xfId="39" applyFont="1" applyFill="1" applyBorder="1" applyAlignment="1" applyProtection="1">
      <alignment wrapText="1"/>
      <protection locked="0"/>
    </xf>
    <xf numFmtId="0" fontId="36" fillId="18" borderId="14" xfId="39" applyFont="1" applyFill="1" applyBorder="1" applyAlignment="1" applyProtection="1">
      <alignment wrapText="1"/>
      <protection locked="0"/>
    </xf>
    <xf numFmtId="0" fontId="36" fillId="18" borderId="30" xfId="39" applyFont="1" applyFill="1" applyBorder="1" applyAlignment="1" applyProtection="1">
      <alignment horizontal="center" wrapText="1"/>
      <protection locked="0"/>
    </xf>
    <xf numFmtId="0" fontId="5" fillId="18" borderId="36" xfId="39" applyFill="1" applyBorder="1"/>
    <xf numFmtId="0" fontId="80" fillId="18" borderId="46" xfId="39" applyFont="1" applyFill="1" applyBorder="1" applyAlignment="1" applyProtection="1">
      <alignment vertical="center"/>
      <protection locked="0"/>
    </xf>
    <xf numFmtId="167" fontId="6" fillId="18" borderId="78" xfId="39" applyNumberFormat="1" applyFont="1" applyFill="1" applyBorder="1" applyAlignment="1" applyProtection="1">
      <alignment horizontal="center"/>
      <protection locked="0"/>
    </xf>
    <xf numFmtId="2" fontId="6" fillId="18" borderId="14" xfId="39" applyNumberFormat="1" applyFont="1" applyFill="1" applyBorder="1" applyAlignment="1" applyProtection="1">
      <alignment horizontal="center"/>
      <protection locked="0"/>
    </xf>
    <xf numFmtId="2" fontId="6" fillId="18" borderId="30" xfId="39" applyNumberFormat="1" applyFont="1" applyFill="1" applyBorder="1" applyAlignment="1" applyProtection="1">
      <alignment horizontal="center"/>
      <protection locked="0"/>
    </xf>
    <xf numFmtId="0" fontId="5" fillId="18" borderId="20" xfId="39" applyFill="1" applyBorder="1" applyAlignment="1">
      <alignment horizontal="center"/>
    </xf>
    <xf numFmtId="0" fontId="36" fillId="18" borderId="54" xfId="39" applyFont="1" applyFill="1" applyBorder="1" applyProtection="1">
      <protection locked="0"/>
    </xf>
    <xf numFmtId="0" fontId="36" fillId="18" borderId="14" xfId="39" applyFont="1" applyFill="1" applyBorder="1" applyProtection="1">
      <protection locked="0"/>
    </xf>
    <xf numFmtId="0" fontId="80" fillId="18" borderId="30" xfId="39" applyFont="1" applyFill="1" applyBorder="1" applyAlignment="1" applyProtection="1">
      <alignment vertical="center"/>
      <protection locked="0"/>
    </xf>
    <xf numFmtId="0" fontId="5" fillId="18" borderId="20" xfId="39" applyFill="1" applyBorder="1" applyProtection="1">
      <protection locked="0"/>
    </xf>
    <xf numFmtId="0" fontId="80" fillId="18" borderId="54" xfId="39" applyFont="1" applyFill="1" applyBorder="1" applyAlignment="1" applyProtection="1">
      <alignment vertical="center" wrapText="1"/>
      <protection locked="0"/>
    </xf>
    <xf numFmtId="0" fontId="80" fillId="18" borderId="46" xfId="39" applyFont="1" applyFill="1" applyBorder="1" applyAlignment="1" applyProtection="1">
      <alignment vertical="center" wrapText="1"/>
      <protection locked="0"/>
    </xf>
    <xf numFmtId="0" fontId="80" fillId="18" borderId="13" xfId="39" applyFont="1" applyFill="1" applyBorder="1" applyAlignment="1" applyProtection="1">
      <alignment vertical="center" wrapText="1"/>
      <protection locked="0"/>
    </xf>
    <xf numFmtId="0" fontId="80" fillId="18" borderId="78" xfId="39" applyFont="1" applyFill="1" applyBorder="1" applyAlignment="1" applyProtection="1">
      <alignment vertical="center" wrapText="1"/>
      <protection locked="0"/>
    </xf>
    <xf numFmtId="0" fontId="80" fillId="18" borderId="14" xfId="39" applyFont="1" applyFill="1" applyBorder="1" applyAlignment="1" applyProtection="1">
      <alignment vertical="center" wrapText="1"/>
      <protection locked="0"/>
    </xf>
    <xf numFmtId="0" fontId="80" fillId="18" borderId="30" xfId="39" applyFont="1" applyFill="1" applyBorder="1" applyAlignment="1" applyProtection="1">
      <alignment vertical="center" wrapText="1"/>
      <protection locked="0"/>
    </xf>
    <xf numFmtId="0" fontId="36" fillId="18" borderId="28" xfId="39" applyFont="1" applyFill="1" applyBorder="1" applyAlignment="1" applyProtection="1">
      <alignment wrapText="1"/>
      <protection locked="0"/>
    </xf>
    <xf numFmtId="0" fontId="36" fillId="18" borderId="31" xfId="39" applyFont="1" applyFill="1" applyBorder="1" applyAlignment="1" applyProtection="1">
      <alignment wrapText="1"/>
      <protection locked="0"/>
    </xf>
    <xf numFmtId="0" fontId="36" fillId="18" borderId="74" xfId="39" applyFont="1" applyFill="1" applyBorder="1" applyAlignment="1" applyProtection="1">
      <alignment horizontal="center" wrapText="1"/>
      <protection locked="0"/>
    </xf>
    <xf numFmtId="0" fontId="80" fillId="18" borderId="74" xfId="39" applyFont="1" applyFill="1" applyBorder="1" applyAlignment="1" applyProtection="1">
      <alignment vertical="center"/>
      <protection locked="0"/>
    </xf>
    <xf numFmtId="0" fontId="80" fillId="18" borderId="73" xfId="39" applyFont="1" applyFill="1" applyBorder="1" applyAlignment="1" applyProtection="1">
      <alignment vertical="center"/>
      <protection locked="0"/>
    </xf>
    <xf numFmtId="167" fontId="6" fillId="18" borderId="76" xfId="39" applyNumberFormat="1" applyFont="1" applyFill="1" applyBorder="1" applyAlignment="1" applyProtection="1">
      <alignment horizontal="center"/>
      <protection locked="0"/>
    </xf>
    <xf numFmtId="2" fontId="6" fillId="18" borderId="31" xfId="39" applyNumberFormat="1" applyFont="1" applyFill="1" applyBorder="1" applyAlignment="1" applyProtection="1">
      <alignment horizontal="center"/>
      <protection locked="0"/>
    </xf>
    <xf numFmtId="2" fontId="6" fillId="18" borderId="74" xfId="39" applyNumberFormat="1" applyFont="1" applyFill="1" applyBorder="1" applyAlignment="1" applyProtection="1">
      <alignment horizontal="center"/>
      <protection locked="0"/>
    </xf>
    <xf numFmtId="0" fontId="5" fillId="18" borderId="42" xfId="39" applyFill="1" applyBorder="1" applyAlignment="1">
      <alignment horizontal="center"/>
    </xf>
    <xf numFmtId="0" fontId="5" fillId="18" borderId="45" xfId="39" applyFill="1" applyBorder="1" applyProtection="1">
      <protection locked="0"/>
    </xf>
    <xf numFmtId="0" fontId="6" fillId="18" borderId="79" xfId="39" applyFont="1" applyFill="1" applyBorder="1"/>
    <xf numFmtId="0" fontId="5" fillId="18" borderId="32" xfId="39" applyFill="1" applyBorder="1" applyProtection="1">
      <protection locked="0"/>
    </xf>
    <xf numFmtId="0" fontId="6" fillId="21" borderId="26" xfId="39" quotePrefix="1" applyFont="1" applyFill="1" applyBorder="1" applyAlignment="1">
      <alignment horizontal="left"/>
    </xf>
    <xf numFmtId="0" fontId="5" fillId="21" borderId="27" xfId="39" applyFill="1" applyBorder="1"/>
    <xf numFmtId="0" fontId="6" fillId="21" borderId="24" xfId="39" quotePrefix="1" applyFont="1" applyFill="1" applyBorder="1" applyAlignment="1">
      <alignment horizontal="left"/>
    </xf>
    <xf numFmtId="0" fontId="6" fillId="21" borderId="28" xfId="39" quotePrefix="1" applyFont="1" applyFill="1" applyBorder="1" applyAlignment="1">
      <alignment horizontal="left"/>
    </xf>
    <xf numFmtId="0" fontId="5" fillId="21" borderId="21" xfId="39" applyFill="1" applyBorder="1" applyAlignment="1">
      <alignment horizontal="centerContinuous"/>
    </xf>
    <xf numFmtId="0" fontId="6" fillId="21" borderId="22" xfId="39" quotePrefix="1" applyFont="1" applyFill="1" applyBorder="1" applyAlignment="1">
      <alignment horizontal="left"/>
    </xf>
    <xf numFmtId="0" fontId="6" fillId="21" borderId="21" xfId="39" applyFont="1" applyFill="1" applyBorder="1"/>
    <xf numFmtId="0" fontId="6" fillId="18" borderId="12" xfId="39" applyFont="1" applyFill="1" applyBorder="1" applyAlignment="1" applyProtection="1">
      <alignment horizontal="center"/>
      <protection locked="0"/>
    </xf>
    <xf numFmtId="167" fontId="6" fillId="18" borderId="12" xfId="39" applyNumberFormat="1" applyFont="1" applyFill="1" applyBorder="1" applyAlignment="1" applyProtection="1">
      <alignment horizontal="center"/>
      <protection locked="0"/>
    </xf>
    <xf numFmtId="0" fontId="6" fillId="18" borderId="15" xfId="39" applyFont="1" applyFill="1" applyBorder="1" applyAlignment="1" applyProtection="1">
      <alignment horizontal="center"/>
      <protection locked="0"/>
    </xf>
    <xf numFmtId="0" fontId="6" fillId="18" borderId="19" xfId="39" applyFont="1" applyFill="1" applyBorder="1" applyAlignment="1" applyProtection="1">
      <alignment horizontal="center"/>
      <protection locked="0"/>
    </xf>
    <xf numFmtId="0" fontId="6" fillId="18" borderId="13" xfId="39" applyFont="1" applyFill="1" applyBorder="1" applyAlignment="1" applyProtection="1">
      <alignment horizontal="center"/>
      <protection locked="0"/>
    </xf>
    <xf numFmtId="2" fontId="6" fillId="18" borderId="13" xfId="39" applyNumberFormat="1" applyFont="1" applyFill="1" applyBorder="1" applyAlignment="1" applyProtection="1">
      <alignment horizontal="center"/>
      <protection locked="0"/>
    </xf>
    <xf numFmtId="0" fontId="6" fillId="18" borderId="20" xfId="39" applyFont="1" applyFill="1" applyBorder="1" applyAlignment="1" applyProtection="1">
      <alignment horizontal="center"/>
      <protection locked="0"/>
    </xf>
    <xf numFmtId="0" fontId="6" fillId="18" borderId="30" xfId="39" applyFont="1" applyFill="1" applyBorder="1" applyAlignment="1" applyProtection="1">
      <alignment horizontal="center"/>
      <protection locked="0"/>
    </xf>
    <xf numFmtId="0" fontId="6" fillId="18" borderId="21" xfId="39" applyFont="1" applyFill="1" applyBorder="1" applyAlignment="1" applyProtection="1">
      <alignment horizontal="center"/>
      <protection locked="0"/>
    </xf>
    <xf numFmtId="0" fontId="6" fillId="18" borderId="22" xfId="39" applyFont="1" applyFill="1" applyBorder="1" applyAlignment="1" applyProtection="1">
      <alignment horizontal="center"/>
      <protection locked="0"/>
    </xf>
    <xf numFmtId="0" fontId="6" fillId="18" borderId="23" xfId="39" applyFont="1" applyFill="1" applyBorder="1" applyAlignment="1" applyProtection="1">
      <alignment horizontal="center"/>
      <protection locked="0"/>
    </xf>
    <xf numFmtId="0" fontId="83" fillId="21" borderId="16" xfId="0" applyFont="1" applyFill="1" applyBorder="1" applyAlignment="1" applyProtection="1">
      <alignment horizontal="center" wrapText="1"/>
      <protection locked="0"/>
    </xf>
    <xf numFmtId="0" fontId="83" fillId="21" borderId="17" xfId="0" applyFont="1" applyFill="1" applyBorder="1" applyAlignment="1" applyProtection="1">
      <alignment horizontal="center" wrapText="1"/>
      <protection locked="0"/>
    </xf>
    <xf numFmtId="0" fontId="83" fillId="21" borderId="41" xfId="0" applyFont="1" applyFill="1" applyBorder="1" applyAlignment="1" applyProtection="1">
      <alignment horizontal="center" wrapText="1"/>
      <protection locked="0"/>
    </xf>
    <xf numFmtId="0" fontId="6" fillId="0" borderId="22" xfId="39" quotePrefix="1" applyFont="1" applyBorder="1" applyAlignment="1">
      <alignment horizontal="center" vertical="center" wrapText="1"/>
    </xf>
    <xf numFmtId="0" fontId="6" fillId="18" borderId="74" xfId="39" applyFont="1" applyFill="1" applyBorder="1" applyAlignment="1" applyProtection="1">
      <alignment horizontal="center"/>
      <protection locked="0"/>
    </xf>
    <xf numFmtId="0" fontId="6" fillId="18" borderId="31" xfId="39" applyFont="1" applyFill="1" applyBorder="1" applyAlignment="1" applyProtection="1">
      <alignment horizontal="center"/>
      <protection locked="0"/>
    </xf>
    <xf numFmtId="167" fontId="6" fillId="18" borderId="31" xfId="39" applyNumberFormat="1" applyFont="1" applyFill="1" applyBorder="1" applyAlignment="1" applyProtection="1">
      <alignment horizontal="center"/>
      <protection locked="0"/>
    </xf>
    <xf numFmtId="0" fontId="88" fillId="22" borderId="62" xfId="39" applyFont="1" applyFill="1" applyBorder="1" applyAlignment="1">
      <alignment horizontal="center" wrapText="1"/>
    </xf>
    <xf numFmtId="0" fontId="88" fillId="22" borderId="48" xfId="39" applyFont="1" applyFill="1" applyBorder="1" applyAlignment="1" applyProtection="1">
      <alignment horizontal="center"/>
      <protection locked="0"/>
    </xf>
    <xf numFmtId="0" fontId="88" fillId="22" borderId="24" xfId="39" applyFont="1" applyFill="1" applyBorder="1" applyAlignment="1" applyProtection="1">
      <alignment horizontal="center"/>
      <protection locked="0"/>
    </xf>
    <xf numFmtId="0" fontId="88" fillId="22" borderId="12" xfId="39" applyFont="1" applyFill="1" applyBorder="1" applyAlignment="1" applyProtection="1">
      <alignment horizontal="center"/>
      <protection locked="0"/>
    </xf>
    <xf numFmtId="167" fontId="88" fillId="22" borderId="12" xfId="39" applyNumberFormat="1" applyFont="1" applyFill="1" applyBorder="1" applyAlignment="1" applyProtection="1">
      <alignment horizontal="center"/>
      <protection locked="0"/>
    </xf>
    <xf numFmtId="0" fontId="88" fillId="22" borderId="15" xfId="39" applyFont="1" applyFill="1" applyBorder="1" applyAlignment="1" applyProtection="1">
      <alignment horizontal="center"/>
      <protection locked="0"/>
    </xf>
    <xf numFmtId="0" fontId="88" fillId="22" borderId="18" xfId="39" applyFont="1" applyFill="1" applyBorder="1" applyAlignment="1" applyProtection="1">
      <alignment horizontal="center"/>
      <protection locked="0"/>
    </xf>
    <xf numFmtId="2" fontId="6" fillId="22" borderId="13" xfId="39" applyNumberFormat="1" applyFont="1" applyFill="1" applyBorder="1" applyAlignment="1" applyProtection="1">
      <alignment horizontal="center"/>
      <protection locked="0"/>
    </xf>
    <xf numFmtId="0" fontId="89" fillId="21" borderId="0" xfId="39" applyFont="1" applyFill="1"/>
    <xf numFmtId="0" fontId="2" fillId="21" borderId="0" xfId="0" applyFont="1" applyFill="1"/>
    <xf numFmtId="0" fontId="0" fillId="18" borderId="21" xfId="0" applyFill="1" applyBorder="1" applyAlignment="1">
      <alignment horizontal="center"/>
    </xf>
    <xf numFmtId="0" fontId="6" fillId="21" borderId="11" xfId="0" applyFont="1" applyFill="1" applyBorder="1"/>
    <xf numFmtId="0" fontId="6" fillId="21" borderId="0" xfId="0" quotePrefix="1" applyFont="1" applyFill="1" applyAlignment="1">
      <alignment horizontal="center"/>
    </xf>
    <xf numFmtId="0" fontId="6" fillId="21" borderId="0" xfId="0" applyFont="1" applyFill="1" applyAlignment="1">
      <alignment horizontal="left" vertical="top"/>
    </xf>
    <xf numFmtId="0" fontId="6" fillId="21" borderId="25" xfId="0" quotePrefix="1" applyFont="1" applyFill="1" applyBorder="1" applyAlignment="1">
      <alignment horizontal="center"/>
    </xf>
    <xf numFmtId="0" fontId="0" fillId="18" borderId="26" xfId="0" applyFill="1" applyBorder="1" applyAlignment="1">
      <alignment horizontal="center"/>
    </xf>
    <xf numFmtId="0" fontId="0" fillId="18" borderId="17" xfId="0" applyFill="1" applyBorder="1" applyAlignment="1">
      <alignment horizontal="left"/>
    </xf>
    <xf numFmtId="0" fontId="4" fillId="18" borderId="17" xfId="0" applyFont="1" applyFill="1" applyBorder="1" applyAlignment="1">
      <alignment horizontal="center"/>
    </xf>
    <xf numFmtId="0" fontId="21" fillId="18" borderId="40" xfId="0" applyFont="1" applyFill="1" applyBorder="1" applyAlignment="1">
      <alignment horizontal="center"/>
    </xf>
    <xf numFmtId="0" fontId="0" fillId="18" borderId="15" xfId="0" applyFill="1" applyBorder="1"/>
    <xf numFmtId="0" fontId="6" fillId="18" borderId="63" xfId="0" applyFont="1" applyFill="1" applyBorder="1" applyAlignment="1">
      <alignment horizontal="center" vertical="top" wrapText="1"/>
    </xf>
    <xf numFmtId="0" fontId="6" fillId="18" borderId="43" xfId="0" applyFont="1" applyFill="1" applyBorder="1" applyAlignment="1">
      <alignment vertical="top" wrapText="1"/>
    </xf>
    <xf numFmtId="0" fontId="6" fillId="18" borderId="64" xfId="0" applyFont="1" applyFill="1" applyBorder="1" applyAlignment="1">
      <alignment horizontal="center" vertical="top" wrapText="1"/>
    </xf>
    <xf numFmtId="0" fontId="34" fillId="21" borderId="0" xfId="0" applyFont="1" applyFill="1"/>
    <xf numFmtId="0" fontId="99" fillId="21" borderId="0" xfId="0" applyFont="1" applyFill="1" applyAlignment="1">
      <alignment horizontal="center" vertical="center"/>
    </xf>
    <xf numFmtId="0" fontId="99" fillId="21" borderId="0" xfId="0" applyFont="1" applyFill="1" applyAlignment="1">
      <alignment vertical="top" wrapText="1"/>
    </xf>
    <xf numFmtId="0" fontId="92" fillId="21" borderId="0" xfId="40" applyFont="1" applyFill="1" applyAlignment="1">
      <alignment horizontal="left"/>
    </xf>
    <xf numFmtId="0" fontId="92" fillId="21" borderId="0" xfId="40" applyFont="1" applyFill="1" applyAlignment="1">
      <alignment horizontal="center"/>
    </xf>
    <xf numFmtId="0" fontId="5" fillId="21" borderId="0" xfId="40" applyFill="1"/>
    <xf numFmtId="0" fontId="2" fillId="21" borderId="0" xfId="40" applyFont="1" applyFill="1" applyAlignment="1">
      <alignment horizontal="center" vertical="center"/>
    </xf>
    <xf numFmtId="0" fontId="2" fillId="21" borderId="35" xfId="40" applyFont="1" applyFill="1" applyBorder="1" applyAlignment="1">
      <alignment vertical="top" wrapText="1"/>
    </xf>
    <xf numFmtId="0" fontId="60" fillId="21" borderId="0" xfId="40" applyFont="1" applyFill="1"/>
    <xf numFmtId="0" fontId="2" fillId="23" borderId="13" xfId="40" applyFont="1" applyFill="1" applyBorder="1" applyAlignment="1">
      <alignment horizontal="center" vertical="center"/>
    </xf>
    <xf numFmtId="0" fontId="5" fillId="21" borderId="0" xfId="40" applyFill="1" applyAlignment="1">
      <alignment vertical="center"/>
    </xf>
    <xf numFmtId="0" fontId="2" fillId="24" borderId="13" xfId="40" applyFont="1" applyFill="1" applyBorder="1" applyAlignment="1">
      <alignment horizontal="center" vertical="center"/>
    </xf>
    <xf numFmtId="0" fontId="2" fillId="25" borderId="13" xfId="40" applyFont="1" applyFill="1" applyBorder="1" applyAlignment="1">
      <alignment horizontal="center" vertical="center"/>
    </xf>
    <xf numFmtId="0" fontId="0" fillId="0" borderId="35" xfId="0" applyBorder="1" applyAlignment="1">
      <alignment vertical="top" wrapText="1"/>
    </xf>
    <xf numFmtId="0" fontId="2" fillId="26" borderId="13" xfId="40" applyFont="1" applyFill="1" applyBorder="1" applyAlignment="1">
      <alignment horizontal="center" vertical="center"/>
    </xf>
    <xf numFmtId="0" fontId="99" fillId="0" borderId="35" xfId="0" applyFont="1" applyBorder="1" applyAlignment="1">
      <alignment vertical="top" wrapText="1"/>
    </xf>
    <xf numFmtId="0" fontId="33" fillId="21" borderId="0" xfId="40" applyFont="1" applyFill="1" applyAlignment="1">
      <alignment horizontal="center" vertical="center"/>
    </xf>
    <xf numFmtId="0" fontId="2" fillId="21" borderId="34" xfId="40" applyFont="1" applyFill="1" applyBorder="1" applyAlignment="1">
      <alignment horizontal="center" vertical="center"/>
    </xf>
    <xf numFmtId="0" fontId="99" fillId="0" borderId="0" xfId="0" applyFont="1" applyAlignment="1">
      <alignment horizontal="center" vertical="center"/>
    </xf>
    <xf numFmtId="0" fontId="5" fillId="21" borderId="29" xfId="40" applyFill="1" applyBorder="1" applyAlignment="1">
      <alignment horizontal="right"/>
    </xf>
    <xf numFmtId="0" fontId="2" fillId="21" borderId="10" xfId="40" applyFont="1" applyFill="1" applyBorder="1" applyAlignment="1">
      <alignment horizontal="center" vertical="center"/>
    </xf>
    <xf numFmtId="0" fontId="5" fillId="21" borderId="10" xfId="40" applyFill="1" applyBorder="1"/>
    <xf numFmtId="0" fontId="2" fillId="21" borderId="12" xfId="40" applyFont="1" applyFill="1" applyBorder="1" applyAlignment="1">
      <alignment vertical="top" wrapText="1"/>
    </xf>
    <xf numFmtId="0" fontId="0" fillId="0" borderId="0" xfId="0" applyAlignment="1">
      <alignment horizontal="right"/>
    </xf>
    <xf numFmtId="0" fontId="99" fillId="0" borderId="0" xfId="0" applyFont="1" applyAlignment="1">
      <alignment vertical="top" wrapText="1"/>
    </xf>
    <xf numFmtId="0" fontId="100" fillId="27" borderId="83" xfId="0" applyFont="1" applyFill="1" applyBorder="1" applyAlignment="1">
      <alignment horizontal="center" vertical="center" wrapText="1"/>
    </xf>
    <xf numFmtId="0" fontId="100" fillId="27" borderId="84" xfId="0" applyFont="1" applyFill="1" applyBorder="1" applyAlignment="1">
      <alignment horizontal="center" vertical="center" wrapText="1"/>
    </xf>
    <xf numFmtId="0" fontId="100" fillId="27" borderId="85" xfId="0" applyFont="1" applyFill="1" applyBorder="1" applyAlignment="1">
      <alignment horizontal="center" vertical="center" wrapText="1"/>
    </xf>
    <xf numFmtId="0" fontId="100" fillId="27" borderId="86" xfId="0" applyFont="1" applyFill="1" applyBorder="1" applyAlignment="1">
      <alignment horizontal="center" vertical="center" wrapText="1"/>
    </xf>
    <xf numFmtId="0" fontId="101" fillId="0" borderId="13" xfId="0" applyFont="1" applyBorder="1" applyAlignment="1">
      <alignment horizontal="left" vertical="center" wrapText="1" indent="1"/>
    </xf>
    <xf numFmtId="0" fontId="102" fillId="28" borderId="13" xfId="0" applyFont="1" applyFill="1" applyBorder="1" applyAlignment="1">
      <alignment horizontal="center" vertical="center" wrapText="1"/>
    </xf>
    <xf numFmtId="0" fontId="5" fillId="21" borderId="13" xfId="0" applyFont="1" applyFill="1" applyBorder="1" applyAlignment="1">
      <alignment horizontal="left" vertical="center" wrapText="1" indent="1"/>
    </xf>
    <xf numFmtId="0" fontId="103" fillId="21" borderId="0" xfId="0" applyFont="1" applyFill="1"/>
    <xf numFmtId="0" fontId="103" fillId="21" borderId="0" xfId="0" applyFont="1" applyFill="1" applyAlignment="1">
      <alignment horizontal="center"/>
    </xf>
    <xf numFmtId="0" fontId="0" fillId="21" borderId="0" xfId="0" applyFill="1" applyAlignment="1">
      <alignment horizontal="center" vertical="center"/>
    </xf>
    <xf numFmtId="0" fontId="101" fillId="0" borderId="13" xfId="0" applyFont="1" applyBorder="1" applyAlignment="1">
      <alignment horizontal="center" vertical="center" wrapText="1"/>
    </xf>
    <xf numFmtId="0" fontId="0" fillId="0" borderId="0" xfId="0" applyAlignment="1">
      <alignment horizontal="center" vertical="center"/>
    </xf>
    <xf numFmtId="0" fontId="99" fillId="21" borderId="0" xfId="0" applyFont="1" applyFill="1" applyAlignment="1">
      <alignment horizontal="center" vertical="center" wrapText="1"/>
    </xf>
    <xf numFmtId="0" fontId="104" fillId="29" borderId="87" xfId="0" applyFont="1" applyFill="1" applyBorder="1" applyAlignment="1">
      <alignment horizontal="center" vertical="center" wrapText="1"/>
    </xf>
    <xf numFmtId="0" fontId="2" fillId="0" borderId="13" xfId="39" applyFont="1" applyBorder="1" applyAlignment="1">
      <alignment horizontal="center" vertical="center" wrapText="1"/>
    </xf>
    <xf numFmtId="0" fontId="105" fillId="21" borderId="0" xfId="0" applyFont="1" applyFill="1"/>
    <xf numFmtId="0" fontId="105" fillId="0" borderId="0" xfId="0" applyFont="1"/>
    <xf numFmtId="0" fontId="99" fillId="0" borderId="0" xfId="0" applyFont="1" applyAlignment="1">
      <alignment horizontal="center" vertical="center" wrapText="1"/>
    </xf>
    <xf numFmtId="0" fontId="5" fillId="0" borderId="0" xfId="39"/>
    <xf numFmtId="0" fontId="2" fillId="0" borderId="0" xfId="39" applyFont="1" applyAlignment="1">
      <alignment wrapText="1"/>
    </xf>
    <xf numFmtId="0" fontId="13" fillId="21" borderId="13" xfId="39" quotePrefix="1" applyFont="1" applyFill="1" applyBorder="1" applyAlignment="1">
      <alignment vertical="center"/>
    </xf>
    <xf numFmtId="0" fontId="5" fillId="0" borderId="0" xfId="39" applyAlignment="1">
      <alignment wrapText="1"/>
    </xf>
    <xf numFmtId="0" fontId="13" fillId="21" borderId="13" xfId="39" applyFont="1" applyFill="1" applyBorder="1" applyAlignment="1">
      <alignment vertical="center" wrapText="1"/>
    </xf>
    <xf numFmtId="0" fontId="2" fillId="21" borderId="13" xfId="39" applyFont="1" applyFill="1" applyBorder="1" applyAlignment="1">
      <alignment vertical="center"/>
    </xf>
    <xf numFmtId="0" fontId="2" fillId="21" borderId="0" xfId="39" applyFont="1" applyFill="1" applyAlignment="1">
      <alignment horizontal="left" vertical="center"/>
    </xf>
    <xf numFmtId="0" fontId="115" fillId="24" borderId="30" xfId="39" applyFont="1" applyFill="1" applyBorder="1" applyAlignment="1">
      <alignment horizontal="center" vertical="center"/>
    </xf>
    <xf numFmtId="0" fontId="115" fillId="24" borderId="13" xfId="39" applyFont="1" applyFill="1" applyBorder="1" applyAlignment="1">
      <alignment horizontal="center" vertical="center"/>
    </xf>
    <xf numFmtId="0" fontId="115" fillId="30" borderId="13" xfId="39" applyFont="1" applyFill="1" applyBorder="1" applyAlignment="1">
      <alignment horizontal="center" vertical="center"/>
    </xf>
    <xf numFmtId="0" fontId="115" fillId="21" borderId="13" xfId="39" applyFont="1" applyFill="1" applyBorder="1" applyAlignment="1">
      <alignment horizontal="center"/>
    </xf>
    <xf numFmtId="0" fontId="117" fillId="31" borderId="13" xfId="39" applyFont="1" applyFill="1" applyBorder="1" applyAlignment="1">
      <alignment horizontal="center" wrapText="1"/>
    </xf>
    <xf numFmtId="0" fontId="102" fillId="0" borderId="13" xfId="39" applyFont="1" applyBorder="1" applyAlignment="1">
      <alignment horizontal="center" vertical="center"/>
    </xf>
    <xf numFmtId="0" fontId="5" fillId="33" borderId="0" xfId="39" applyFill="1"/>
    <xf numFmtId="0" fontId="5" fillId="26" borderId="0" xfId="39" applyFill="1" applyAlignment="1">
      <alignment horizontal="center" wrapText="1"/>
    </xf>
    <xf numFmtId="0" fontId="5" fillId="26" borderId="0" xfId="39" applyFill="1"/>
    <xf numFmtId="0" fontId="102" fillId="34" borderId="13" xfId="39" applyFont="1" applyFill="1" applyBorder="1" applyAlignment="1">
      <alignment horizontal="center" vertical="center"/>
    </xf>
    <xf numFmtId="0" fontId="102" fillId="0" borderId="13" xfId="39" applyFont="1" applyBorder="1" applyAlignment="1">
      <alignment horizontal="center"/>
    </xf>
    <xf numFmtId="0" fontId="119" fillId="0" borderId="0" xfId="39" applyFont="1"/>
    <xf numFmtId="0" fontId="102" fillId="21" borderId="13" xfId="39" applyFont="1" applyFill="1" applyBorder="1" applyAlignment="1">
      <alignment horizontal="center" vertical="center"/>
    </xf>
    <xf numFmtId="0" fontId="101" fillId="0" borderId="30" xfId="39" applyFont="1" applyBorder="1"/>
    <xf numFmtId="0" fontId="6" fillId="21" borderId="10" xfId="0" applyFont="1" applyFill="1" applyBorder="1" applyAlignment="1" applyProtection="1">
      <alignment horizontal="center"/>
      <protection locked="0"/>
    </xf>
    <xf numFmtId="0" fontId="9" fillId="21" borderId="0" xfId="0" applyFont="1" applyFill="1" applyAlignment="1" applyProtection="1">
      <alignment horizontal="left"/>
      <protection locked="0"/>
    </xf>
    <xf numFmtId="0" fontId="36" fillId="0" borderId="13" xfId="0" applyFont="1" applyBorder="1" applyAlignment="1" applyProtection="1">
      <alignment horizontal="center" wrapText="1"/>
      <protection locked="0"/>
    </xf>
    <xf numFmtId="2" fontId="6" fillId="0" borderId="13" xfId="0" applyNumberFormat="1" applyFont="1" applyBorder="1" applyAlignment="1" applyProtection="1">
      <alignment horizontal="center"/>
      <protection locked="0"/>
    </xf>
    <xf numFmtId="167" fontId="6" fillId="0" borderId="13" xfId="0" applyNumberFormat="1" applyFont="1" applyBorder="1" applyAlignment="1" applyProtection="1">
      <alignment horizontal="center"/>
      <protection locked="0"/>
    </xf>
    <xf numFmtId="0" fontId="6" fillId="0" borderId="13" xfId="0" applyFont="1" applyBorder="1" applyAlignment="1" applyProtection="1">
      <alignment horizontal="center"/>
      <protection locked="0"/>
    </xf>
    <xf numFmtId="0" fontId="6" fillId="0" borderId="20" xfId="0" applyFont="1" applyBorder="1" applyAlignment="1" applyProtection="1">
      <alignment horizontal="center"/>
      <protection locked="0"/>
    </xf>
    <xf numFmtId="0" fontId="5" fillId="18" borderId="11" xfId="0" applyFont="1" applyFill="1" applyBorder="1"/>
    <xf numFmtId="0" fontId="5" fillId="18" borderId="0" xfId="0" applyFont="1" applyFill="1" applyAlignment="1">
      <alignment horizontal="left"/>
    </xf>
    <xf numFmtId="0" fontId="101" fillId="22" borderId="30" xfId="39" applyFont="1" applyFill="1" applyBorder="1" applyAlignment="1">
      <alignment horizontal="center"/>
    </xf>
    <xf numFmtId="0" fontId="99" fillId="0" borderId="0" xfId="46" applyFont="1" applyAlignment="1">
      <alignment horizontal="center" vertical="center"/>
    </xf>
    <xf numFmtId="0" fontId="101" fillId="22" borderId="30" xfId="39" applyFont="1" applyFill="1" applyBorder="1" applyAlignment="1">
      <alignment horizontal="center" vertical="center"/>
    </xf>
    <xf numFmtId="0" fontId="101" fillId="24" borderId="30" xfId="39" applyFont="1" applyFill="1" applyBorder="1" applyAlignment="1">
      <alignment horizontal="center" vertical="center"/>
    </xf>
    <xf numFmtId="0" fontId="101" fillId="22" borderId="13" xfId="39" applyFont="1" applyFill="1" applyBorder="1" applyAlignment="1">
      <alignment horizontal="center" vertical="center" wrapText="1"/>
    </xf>
    <xf numFmtId="0" fontId="101" fillId="24" borderId="13" xfId="39" applyFont="1" applyFill="1" applyBorder="1" applyAlignment="1">
      <alignment horizontal="center" vertical="center" wrapText="1"/>
    </xf>
    <xf numFmtId="0" fontId="101" fillId="22" borderId="13" xfId="39" applyFont="1" applyFill="1" applyBorder="1" applyAlignment="1">
      <alignment horizontal="center" vertical="center"/>
    </xf>
    <xf numFmtId="0" fontId="101" fillId="0" borderId="29" xfId="39" applyFont="1" applyBorder="1" applyAlignment="1">
      <alignment horizontal="center" vertical="center"/>
    </xf>
    <xf numFmtId="0" fontId="101" fillId="0" borderId="30" xfId="39" applyFont="1" applyBorder="1" applyAlignment="1">
      <alignment horizontal="center" vertical="center"/>
    </xf>
    <xf numFmtId="0" fontId="101" fillId="0" borderId="30" xfId="39" applyFont="1" applyBorder="1" applyAlignment="1">
      <alignment vertical="top"/>
    </xf>
    <xf numFmtId="0" fontId="101" fillId="22" borderId="30" xfId="39" applyFont="1" applyFill="1" applyBorder="1"/>
    <xf numFmtId="0" fontId="101" fillId="0" borderId="30" xfId="39" applyFont="1" applyBorder="1" applyAlignment="1">
      <alignment horizontal="right" vertical="top"/>
    </xf>
    <xf numFmtId="0" fontId="5" fillId="0" borderId="0" xfId="39" applyAlignment="1">
      <alignment vertical="top"/>
    </xf>
    <xf numFmtId="0" fontId="5" fillId="0" borderId="30" xfId="39" applyBorder="1" applyAlignment="1">
      <alignment horizontal="right" vertical="top"/>
    </xf>
    <xf numFmtId="0" fontId="0" fillId="18" borderId="16" xfId="0" applyFill="1" applyBorder="1"/>
    <xf numFmtId="0" fontId="0" fillId="18" borderId="17" xfId="0" applyFill="1" applyBorder="1"/>
    <xf numFmtId="0" fontId="0" fillId="18" borderId="11" xfId="0" applyFill="1" applyBorder="1"/>
    <xf numFmtId="0" fontId="0" fillId="18" borderId="42" xfId="0" applyFill="1" applyBorder="1"/>
    <xf numFmtId="0" fontId="0" fillId="18" borderId="43" xfId="0" applyFill="1" applyBorder="1"/>
    <xf numFmtId="0" fontId="6" fillId="0" borderId="21" xfId="39" applyFont="1" applyBorder="1" applyAlignment="1">
      <alignment horizontal="center" vertical="center" wrapText="1"/>
    </xf>
    <xf numFmtId="0" fontId="6" fillId="0" borderId="22" xfId="39" applyFont="1" applyBorder="1" applyAlignment="1">
      <alignment horizontal="center" vertical="center" wrapText="1"/>
    </xf>
    <xf numFmtId="0" fontId="6" fillId="0" borderId="39" xfId="0" applyFont="1" applyBorder="1" applyAlignment="1">
      <alignment horizontal="center" vertical="center" wrapText="1"/>
    </xf>
    <xf numFmtId="0" fontId="114" fillId="21" borderId="0" xfId="39" applyFont="1" applyFill="1" applyAlignment="1">
      <alignment horizontal="center"/>
    </xf>
    <xf numFmtId="0" fontId="114" fillId="21" borderId="0" xfId="39" applyFont="1" applyFill="1"/>
    <xf numFmtId="0" fontId="5" fillId="21" borderId="0" xfId="39" applyFill="1"/>
    <xf numFmtId="0" fontId="114" fillId="21" borderId="10" xfId="39" applyFont="1" applyFill="1" applyBorder="1"/>
    <xf numFmtId="0" fontId="5" fillId="21" borderId="0" xfId="39" applyFill="1" applyAlignment="1">
      <alignment horizontal="centerContinuous"/>
    </xf>
    <xf numFmtId="0" fontId="13" fillId="21" borderId="0" xfId="39" applyFont="1" applyFill="1" applyAlignment="1">
      <alignment horizontal="center"/>
    </xf>
    <xf numFmtId="0" fontId="6" fillId="21" borderId="0" xfId="39" quotePrefix="1" applyFont="1" applyFill="1" applyAlignment="1">
      <alignment horizontal="left"/>
    </xf>
    <xf numFmtId="0" fontId="13" fillId="21" borderId="0" xfId="39" applyFont="1" applyFill="1" applyAlignment="1">
      <alignment horizontal="left"/>
    </xf>
    <xf numFmtId="0" fontId="6" fillId="18" borderId="0" xfId="39" quotePrefix="1" applyFont="1" applyFill="1" applyAlignment="1">
      <alignment horizontal="center"/>
    </xf>
    <xf numFmtId="0" fontId="6" fillId="18" borderId="0" xfId="39" applyFont="1" applyFill="1" applyAlignment="1">
      <alignment horizontal="left" vertical="top"/>
    </xf>
    <xf numFmtId="2" fontId="6" fillId="18" borderId="22" xfId="39" applyNumberFormat="1" applyFont="1" applyFill="1" applyBorder="1" applyAlignment="1" applyProtection="1">
      <alignment horizontal="center"/>
      <protection locked="0"/>
    </xf>
    <xf numFmtId="0" fontId="9" fillId="21" borderId="0" xfId="0" applyFont="1" applyFill="1"/>
    <xf numFmtId="0" fontId="6" fillId="18" borderId="56" xfId="39" applyFont="1" applyFill="1" applyBorder="1" applyProtection="1">
      <protection locked="0"/>
    </xf>
    <xf numFmtId="0" fontId="6" fillId="18" borderId="10" xfId="39" applyFont="1" applyFill="1" applyBorder="1" applyProtection="1">
      <protection locked="0"/>
    </xf>
    <xf numFmtId="0" fontId="6" fillId="18" borderId="28" xfId="39" applyFont="1" applyFill="1" applyBorder="1" applyProtection="1">
      <protection locked="0"/>
    </xf>
    <xf numFmtId="0" fontId="6" fillId="18" borderId="73" xfId="39" applyFont="1" applyFill="1" applyBorder="1" applyProtection="1">
      <protection locked="0"/>
    </xf>
    <xf numFmtId="0" fontId="6" fillId="18" borderId="37" xfId="39" applyFont="1" applyFill="1" applyBorder="1" applyProtection="1">
      <protection locked="0"/>
    </xf>
    <xf numFmtId="0" fontId="33" fillId="18" borderId="16" xfId="0" applyFont="1" applyFill="1" applyBorder="1" applyAlignment="1">
      <alignment vertical="center"/>
    </xf>
    <xf numFmtId="0" fontId="33" fillId="18" borderId="17" xfId="0" applyFont="1" applyFill="1" applyBorder="1" applyAlignment="1">
      <alignment vertical="center"/>
    </xf>
    <xf numFmtId="0" fontId="33" fillId="18" borderId="11" xfId="0" applyFont="1" applyFill="1" applyBorder="1" applyAlignment="1">
      <alignment vertical="center"/>
    </xf>
    <xf numFmtId="0" fontId="33" fillId="18" borderId="42" xfId="0" applyFont="1" applyFill="1" applyBorder="1" applyAlignment="1">
      <alignment vertical="center"/>
    </xf>
    <xf numFmtId="0" fontId="33" fillId="18" borderId="43" xfId="0" applyFont="1" applyFill="1" applyBorder="1" applyAlignment="1">
      <alignment vertical="center"/>
    </xf>
    <xf numFmtId="0" fontId="33" fillId="18" borderId="0" xfId="0" applyFont="1" applyFill="1" applyAlignment="1">
      <alignment vertical="center"/>
    </xf>
    <xf numFmtId="0" fontId="6" fillId="18" borderId="56" xfId="0" quotePrefix="1" applyFont="1" applyFill="1" applyBorder="1" applyAlignment="1">
      <alignment horizontal="left"/>
    </xf>
    <xf numFmtId="0" fontId="0" fillId="18" borderId="62" xfId="0" applyFill="1" applyBorder="1"/>
    <xf numFmtId="0" fontId="6" fillId="18" borderId="15" xfId="0" quotePrefix="1" applyFont="1" applyFill="1" applyBorder="1" applyAlignment="1">
      <alignment horizontal="left"/>
    </xf>
    <xf numFmtId="0" fontId="33" fillId="18" borderId="71" xfId="0" applyFont="1" applyFill="1" applyBorder="1" applyAlignment="1">
      <alignment vertical="center"/>
    </xf>
    <xf numFmtId="0" fontId="33" fillId="18" borderId="70" xfId="0" applyFont="1" applyFill="1" applyBorder="1" applyAlignment="1">
      <alignment vertical="center"/>
    </xf>
    <xf numFmtId="0" fontId="12" fillId="18" borderId="16" xfId="0" applyFont="1" applyFill="1" applyBorder="1" applyAlignment="1">
      <alignment wrapText="1"/>
    </xf>
    <xf numFmtId="0" fontId="10" fillId="18" borderId="70" xfId="0" applyFont="1" applyFill="1" applyBorder="1" applyAlignment="1">
      <alignment vertical="center" wrapText="1"/>
    </xf>
    <xf numFmtId="0" fontId="0" fillId="18" borderId="71" xfId="0" applyFill="1" applyBorder="1" applyAlignment="1">
      <alignment vertical="center"/>
    </xf>
    <xf numFmtId="0" fontId="10" fillId="18" borderId="11" xfId="0" applyFont="1" applyFill="1" applyBorder="1"/>
    <xf numFmtId="0" fontId="10" fillId="18" borderId="42" xfId="0" applyFont="1" applyFill="1" applyBorder="1"/>
    <xf numFmtId="0" fontId="10" fillId="18" borderId="43" xfId="0" applyFont="1" applyFill="1" applyBorder="1"/>
    <xf numFmtId="0" fontId="10" fillId="18" borderId="16" xfId="0" applyFont="1" applyFill="1" applyBorder="1"/>
    <xf numFmtId="0" fontId="10" fillId="18" borderId="0" xfId="0" applyFont="1" applyFill="1"/>
    <xf numFmtId="0" fontId="12" fillId="0" borderId="13" xfId="0" applyFont="1" applyBorder="1" applyAlignment="1">
      <alignment horizontal="center"/>
    </xf>
    <xf numFmtId="0" fontId="12" fillId="0" borderId="13" xfId="0" applyFont="1" applyBorder="1" applyAlignment="1">
      <alignment horizontal="center" wrapText="1"/>
    </xf>
    <xf numFmtId="0" fontId="12" fillId="0" borderId="13" xfId="0" applyFont="1" applyBorder="1" applyAlignment="1">
      <alignment wrapText="1"/>
    </xf>
    <xf numFmtId="0" fontId="97" fillId="0" borderId="13" xfId="0" applyFont="1" applyBorder="1" applyAlignment="1">
      <alignment horizontal="center" vertical="top"/>
    </xf>
    <xf numFmtId="14" fontId="97" fillId="0" borderId="13" xfId="0" applyNumberFormat="1" applyFont="1" applyBorder="1" applyAlignment="1">
      <alignment horizontal="center" vertical="top"/>
    </xf>
    <xf numFmtId="0" fontId="97" fillId="0" borderId="13" xfId="0" applyFont="1" applyBorder="1" applyAlignment="1">
      <alignment horizontal="center" vertical="top" wrapText="1"/>
    </xf>
    <xf numFmtId="0" fontId="97" fillId="0" borderId="13" xfId="0" applyFont="1" applyBorder="1" applyAlignment="1">
      <alignment vertical="top" wrapText="1"/>
    </xf>
    <xf numFmtId="0" fontId="97" fillId="0" borderId="13" xfId="0" applyFont="1" applyBorder="1" applyAlignment="1">
      <alignment horizontal="center"/>
    </xf>
    <xf numFmtId="14" fontId="97" fillId="0" borderId="13" xfId="0" applyNumberFormat="1" applyFont="1" applyBorder="1" applyAlignment="1">
      <alignment horizontal="center"/>
    </xf>
    <xf numFmtId="0" fontId="97" fillId="0" borderId="13" xfId="0" applyFont="1" applyBorder="1" applyAlignment="1">
      <alignment horizontal="center" wrapText="1"/>
    </xf>
    <xf numFmtId="0" fontId="97" fillId="0" borderId="13" xfId="0" applyFont="1" applyBorder="1" applyAlignment="1">
      <alignment wrapText="1"/>
    </xf>
    <xf numFmtId="168" fontId="97" fillId="0" borderId="13" xfId="0" applyNumberFormat="1" applyFont="1" applyBorder="1" applyAlignment="1">
      <alignment horizontal="center"/>
    </xf>
    <xf numFmtId="0" fontId="0" fillId="18" borderId="0" xfId="0" applyFill="1" applyAlignment="1" applyProtection="1">
      <alignment wrapText="1"/>
      <protection locked="0"/>
    </xf>
    <xf numFmtId="0" fontId="0" fillId="18" borderId="0" xfId="0" applyFill="1" applyAlignment="1" applyProtection="1">
      <alignment horizontal="left" vertical="center" wrapText="1"/>
      <protection locked="0"/>
    </xf>
    <xf numFmtId="0" fontId="0" fillId="18" borderId="0" xfId="0" applyFill="1" applyAlignment="1" applyProtection="1">
      <alignment horizontal="left"/>
      <protection locked="0"/>
    </xf>
    <xf numFmtId="0" fontId="17" fillId="18" borderId="0" xfId="0" applyFont="1" applyFill="1" applyAlignment="1" applyProtection="1">
      <alignment horizontal="left"/>
      <protection locked="0"/>
    </xf>
    <xf numFmtId="0" fontId="5" fillId="18" borderId="0" xfId="0" applyFont="1" applyFill="1" applyAlignment="1" applyProtection="1">
      <alignment horizontal="left"/>
      <protection locked="0"/>
    </xf>
    <xf numFmtId="14" fontId="17" fillId="18" borderId="0" xfId="0" applyNumberFormat="1" applyFont="1" applyFill="1" applyAlignment="1" applyProtection="1">
      <alignment horizontal="left"/>
      <protection locked="0"/>
    </xf>
    <xf numFmtId="0" fontId="17" fillId="18" borderId="0" xfId="0" quotePrefix="1" applyFont="1" applyFill="1" applyAlignment="1" applyProtection="1">
      <alignment horizontal="left"/>
      <protection locked="0"/>
    </xf>
    <xf numFmtId="0" fontId="6" fillId="0" borderId="0" xfId="0" applyFont="1"/>
    <xf numFmtId="166" fontId="0" fillId="21" borderId="0" xfId="0" applyNumberFormat="1" applyFill="1" applyAlignment="1" applyProtection="1">
      <alignment horizontal="center"/>
      <protection locked="0"/>
    </xf>
    <xf numFmtId="0" fontId="7" fillId="0" borderId="0" xfId="0" applyFont="1"/>
    <xf numFmtId="0" fontId="85" fillId="0" borderId="0" xfId="0" applyFont="1" applyAlignment="1">
      <alignment wrapText="1"/>
    </xf>
    <xf numFmtId="0" fontId="0" fillId="0" borderId="0" xfId="0" applyProtection="1">
      <protection locked="0"/>
    </xf>
    <xf numFmtId="0" fontId="6" fillId="0" borderId="0" xfId="0" applyFont="1" applyAlignment="1">
      <alignment horizontal="right"/>
    </xf>
    <xf numFmtId="0" fontId="36" fillId="0" borderId="0" xfId="0" applyFont="1"/>
    <xf numFmtId="0" fontId="33" fillId="18" borderId="52" xfId="0" applyFont="1" applyFill="1" applyBorder="1" applyAlignment="1">
      <alignment vertical="center" wrapText="1"/>
    </xf>
    <xf numFmtId="0" fontId="13" fillId="21" borderId="0" xfId="0" applyFont="1" applyFill="1"/>
    <xf numFmtId="0" fontId="6" fillId="21" borderId="0" xfId="0" quotePrefix="1" applyFont="1" applyFill="1" applyAlignment="1">
      <alignment horizontal="left"/>
    </xf>
    <xf numFmtId="0" fontId="13" fillId="21" borderId="25" xfId="0" applyFont="1" applyFill="1" applyBorder="1"/>
    <xf numFmtId="0" fontId="0" fillId="21" borderId="0" xfId="0" applyFill="1" applyAlignment="1">
      <alignment horizontal="center"/>
    </xf>
    <xf numFmtId="0" fontId="13" fillId="21" borderId="0" xfId="0" applyFont="1" applyFill="1" applyAlignment="1">
      <alignment horizontal="center"/>
    </xf>
    <xf numFmtId="0" fontId="13" fillId="21" borderId="0" xfId="0" applyFont="1" applyFill="1" applyAlignment="1">
      <alignment horizontal="left"/>
    </xf>
    <xf numFmtId="0" fontId="6" fillId="21" borderId="11" xfId="0" applyFont="1" applyFill="1" applyBorder="1" applyAlignment="1">
      <alignment vertical="top"/>
    </xf>
    <xf numFmtId="0" fontId="97" fillId="21" borderId="0" xfId="0" applyFont="1" applyFill="1"/>
    <xf numFmtId="0" fontId="97" fillId="21" borderId="0" xfId="0" applyFont="1" applyFill="1" applyAlignment="1">
      <alignment vertical="top"/>
    </xf>
    <xf numFmtId="0" fontId="6" fillId="21" borderId="0" xfId="0" applyFont="1" applyFill="1" applyAlignment="1">
      <alignment vertical="top"/>
    </xf>
    <xf numFmtId="0" fontId="13" fillId="21" borderId="0" xfId="0" quotePrefix="1" applyFont="1" applyFill="1" applyProtection="1">
      <protection locked="0"/>
    </xf>
    <xf numFmtId="0" fontId="13" fillId="21" borderId="25" xfId="0" quotePrefix="1" applyFont="1" applyFill="1" applyBorder="1" applyProtection="1">
      <protection locked="0"/>
    </xf>
    <xf numFmtId="0" fontId="97" fillId="21" borderId="0" xfId="0" quotePrefix="1" applyFont="1" applyFill="1"/>
    <xf numFmtId="0" fontId="6" fillId="21" borderId="0" xfId="0" quotePrefix="1" applyFont="1" applyFill="1"/>
    <xf numFmtId="0" fontId="6" fillId="21" borderId="25" xfId="0" quotePrefix="1" applyFont="1" applyFill="1" applyBorder="1"/>
    <xf numFmtId="0" fontId="97" fillId="21" borderId="0" xfId="0" quotePrefix="1" applyFont="1" applyFill="1" applyAlignment="1">
      <alignment horizontal="center"/>
    </xf>
    <xf numFmtId="0" fontId="6" fillId="21" borderId="0" xfId="0" applyFont="1" applyFill="1" applyAlignment="1">
      <alignment vertical="center" wrapText="1"/>
    </xf>
    <xf numFmtId="0" fontId="6" fillId="21" borderId="0" xfId="0" applyFont="1" applyFill="1" applyAlignment="1">
      <alignment horizontal="center" vertical="top"/>
    </xf>
    <xf numFmtId="0" fontId="6" fillId="21" borderId="11" xfId="0" applyFont="1" applyFill="1" applyBorder="1" applyAlignment="1">
      <alignment vertical="center" wrapText="1"/>
    </xf>
    <xf numFmtId="0" fontId="6" fillId="21" borderId="0" xfId="0" quotePrefix="1" applyFont="1" applyFill="1" applyAlignment="1">
      <alignment vertical="center" wrapText="1"/>
    </xf>
    <xf numFmtId="0" fontId="6" fillId="21" borderId="0" xfId="0" applyFont="1" applyFill="1" applyAlignment="1">
      <alignment vertical="center"/>
    </xf>
    <xf numFmtId="0" fontId="6" fillId="21" borderId="25" xfId="0" quotePrefix="1" applyFont="1" applyFill="1" applyBorder="1" applyAlignment="1">
      <alignment vertical="center" wrapText="1"/>
    </xf>
    <xf numFmtId="0" fontId="6" fillId="21" borderId="11" xfId="0" applyFont="1" applyFill="1" applyBorder="1" applyAlignment="1">
      <alignment horizontal="center" wrapText="1"/>
    </xf>
    <xf numFmtId="0" fontId="6" fillId="21" borderId="0" xfId="0" applyFont="1" applyFill="1" applyProtection="1">
      <protection locked="0"/>
    </xf>
    <xf numFmtId="2" fontId="6" fillId="21" borderId="0" xfId="0" applyNumberFormat="1" applyFont="1" applyFill="1" applyAlignment="1" applyProtection="1">
      <alignment horizontal="center"/>
      <protection locked="0"/>
    </xf>
    <xf numFmtId="2" fontId="97" fillId="21" borderId="0" xfId="0" applyNumberFormat="1" applyFont="1" applyFill="1" applyAlignment="1" applyProtection="1">
      <alignment horizontal="center"/>
      <protection locked="0"/>
    </xf>
    <xf numFmtId="0" fontId="6" fillId="21" borderId="25" xfId="0" applyFont="1" applyFill="1" applyBorder="1" applyAlignment="1" applyProtection="1">
      <alignment horizontal="center"/>
      <protection locked="0"/>
    </xf>
    <xf numFmtId="0" fontId="6" fillId="21" borderId="11" xfId="0" applyFont="1" applyFill="1" applyBorder="1" applyAlignment="1" applyProtection="1">
      <alignment horizontal="center"/>
      <protection locked="0"/>
    </xf>
    <xf numFmtId="0" fontId="24" fillId="21" borderId="0" xfId="0" applyFont="1" applyFill="1" applyProtection="1">
      <protection locked="0"/>
    </xf>
    <xf numFmtId="0" fontId="25" fillId="21" borderId="0" xfId="0" applyFont="1" applyFill="1" applyAlignment="1" applyProtection="1">
      <alignment horizontal="center"/>
      <protection locked="0"/>
    </xf>
    <xf numFmtId="167" fontId="25" fillId="21" borderId="0" xfId="0" applyNumberFormat="1" applyFont="1" applyFill="1" applyAlignment="1" applyProtection="1">
      <alignment horizontal="center"/>
      <protection locked="0"/>
    </xf>
    <xf numFmtId="0" fontId="6" fillId="21" borderId="0" xfId="0" applyFont="1" applyFill="1" applyAlignment="1" applyProtection="1">
      <alignment horizontal="center"/>
      <protection locked="0"/>
    </xf>
    <xf numFmtId="167" fontId="6" fillId="21" borderId="0" xfId="0" applyNumberFormat="1" applyFont="1" applyFill="1" applyAlignment="1" applyProtection="1">
      <alignment horizontal="center"/>
      <protection locked="0"/>
    </xf>
    <xf numFmtId="0" fontId="121" fillId="0" borderId="0" xfId="0" applyFont="1" applyAlignment="1">
      <alignment vertical="center"/>
    </xf>
    <xf numFmtId="0" fontId="97" fillId="21" borderId="0" xfId="0" applyFont="1" applyFill="1" applyAlignment="1">
      <alignment vertical="center"/>
    </xf>
    <xf numFmtId="0" fontId="97" fillId="21" borderId="0" xfId="0" applyFont="1" applyFill="1" applyProtection="1">
      <protection locked="0"/>
    </xf>
    <xf numFmtId="0" fontId="97" fillId="21" borderId="0" xfId="0" applyFont="1" applyFill="1" applyAlignment="1" applyProtection="1">
      <alignment horizontal="center"/>
      <protection locked="0"/>
    </xf>
    <xf numFmtId="167" fontId="97" fillId="21" borderId="0" xfId="0" applyNumberFormat="1" applyFont="1" applyFill="1" applyAlignment="1" applyProtection="1">
      <alignment horizontal="center"/>
      <protection locked="0"/>
    </xf>
    <xf numFmtId="0" fontId="97" fillId="21" borderId="0" xfId="0" applyFont="1" applyFill="1" applyAlignment="1" applyProtection="1">
      <alignment horizontal="left"/>
      <protection locked="0"/>
    </xf>
    <xf numFmtId="0" fontId="3" fillId="21" borderId="0" xfId="0" applyFont="1" applyFill="1" applyAlignment="1" applyProtection="1">
      <alignment horizontal="center"/>
      <protection locked="0"/>
    </xf>
    <xf numFmtId="2" fontId="3" fillId="21" borderId="0" xfId="0" applyNumberFormat="1" applyFont="1" applyFill="1" applyAlignment="1" applyProtection="1">
      <alignment horizontal="center"/>
      <protection locked="0"/>
    </xf>
    <xf numFmtId="0" fontId="9" fillId="21" borderId="11" xfId="0" applyFont="1" applyFill="1" applyBorder="1" applyAlignment="1" applyProtection="1">
      <alignment horizontal="left"/>
      <protection locked="0"/>
    </xf>
    <xf numFmtId="0" fontId="9" fillId="21" borderId="25" xfId="0" applyFont="1" applyFill="1" applyBorder="1"/>
    <xf numFmtId="0" fontId="0" fillId="21" borderId="11" xfId="0" applyFill="1" applyBorder="1"/>
    <xf numFmtId="0" fontId="0" fillId="21" borderId="25" xfId="0" applyFill="1" applyBorder="1"/>
    <xf numFmtId="0" fontId="23" fillId="21" borderId="0" xfId="0" applyFont="1" applyFill="1"/>
    <xf numFmtId="0" fontId="0" fillId="21" borderId="0" xfId="0" applyFill="1" applyProtection="1">
      <protection locked="0"/>
    </xf>
    <xf numFmtId="14" fontId="0" fillId="21" borderId="0" xfId="0" applyNumberFormat="1" applyFill="1" applyProtection="1">
      <protection locked="0"/>
    </xf>
    <xf numFmtId="0" fontId="21" fillId="21" borderId="42" xfId="0" applyFont="1" applyFill="1" applyBorder="1"/>
    <xf numFmtId="0" fontId="21" fillId="21" borderId="43" xfId="0" applyFont="1" applyFill="1" applyBorder="1"/>
    <xf numFmtId="15" fontId="22" fillId="21" borderId="43" xfId="0" applyNumberFormat="1" applyFont="1" applyFill="1" applyBorder="1"/>
    <xf numFmtId="15" fontId="21" fillId="21" borderId="43" xfId="0" applyNumberFormat="1" applyFont="1" applyFill="1" applyBorder="1" applyAlignment="1">
      <alignment horizontal="center"/>
    </xf>
    <xf numFmtId="15" fontId="21" fillId="21" borderId="43" xfId="0" applyNumberFormat="1" applyFont="1" applyFill="1" applyBorder="1"/>
    <xf numFmtId="0" fontId="21" fillId="21" borderId="43" xfId="0" applyFont="1" applyFill="1" applyBorder="1" applyAlignment="1">
      <alignment horizontal="right"/>
    </xf>
    <xf numFmtId="15" fontId="21" fillId="21" borderId="44" xfId="0" applyNumberFormat="1" applyFont="1" applyFill="1" applyBorder="1"/>
    <xf numFmtId="0" fontId="5" fillId="18" borderId="0" xfId="39" applyFill="1" applyProtection="1">
      <protection locked="0"/>
    </xf>
    <xf numFmtId="0" fontId="13" fillId="18" borderId="0" xfId="39" applyFont="1" applyFill="1"/>
    <xf numFmtId="0" fontId="6" fillId="18" borderId="0" xfId="39" applyFont="1" applyFill="1" applyAlignment="1">
      <alignment horizontal="center"/>
    </xf>
    <xf numFmtId="0" fontId="5" fillId="21" borderId="0" xfId="39" applyFill="1" applyProtection="1">
      <protection locked="0"/>
    </xf>
    <xf numFmtId="0" fontId="12" fillId="18" borderId="0" xfId="39" applyFont="1" applyFill="1" applyAlignment="1">
      <alignment horizontal="center"/>
    </xf>
    <xf numFmtId="0" fontId="57" fillId="18" borderId="0" xfId="39" applyFont="1" applyFill="1" applyAlignment="1">
      <alignment horizontal="center"/>
    </xf>
    <xf numFmtId="0" fontId="80" fillId="18" borderId="0" xfId="39" applyFont="1" applyFill="1" applyAlignment="1" applyProtection="1">
      <alignment vertical="center" wrapText="1"/>
      <protection locked="0"/>
    </xf>
    <xf numFmtId="0" fontId="102" fillId="0" borderId="19" xfId="0" applyFont="1" applyBorder="1" applyAlignment="1">
      <alignment horizontal="center" vertical="center" wrapText="1"/>
    </xf>
    <xf numFmtId="0" fontId="102" fillId="28" borderId="20" xfId="0" applyFont="1" applyFill="1" applyBorder="1" applyAlignment="1">
      <alignment horizontal="center" vertical="center" wrapText="1"/>
    </xf>
    <xf numFmtId="0" fontId="104" fillId="29" borderId="91" xfId="0" applyFont="1" applyFill="1" applyBorder="1" applyAlignment="1">
      <alignment horizontal="center" vertical="center" wrapText="1"/>
    </xf>
    <xf numFmtId="0" fontId="104" fillId="29" borderId="92" xfId="0" applyFont="1" applyFill="1" applyBorder="1" applyAlignment="1">
      <alignment horizontal="center" vertical="center" wrapText="1"/>
    </xf>
    <xf numFmtId="0" fontId="2" fillId="0" borderId="67" xfId="0" applyFont="1" applyBorder="1" applyAlignment="1">
      <alignment horizontal="center" vertical="center" wrapText="1"/>
    </xf>
    <xf numFmtId="0" fontId="5" fillId="0" borderId="20" xfId="39" applyBorder="1" applyAlignment="1">
      <alignment horizontal="left"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39" applyFont="1" applyBorder="1" applyAlignment="1">
      <alignment horizontal="center" vertical="center" wrapText="1"/>
    </xf>
    <xf numFmtId="0" fontId="5" fillId="0" borderId="23" xfId="39" applyBorder="1" applyAlignment="1">
      <alignment horizontal="left" vertical="center" wrapText="1"/>
    </xf>
    <xf numFmtId="165" fontId="0" fillId="18" borderId="0" xfId="0" applyNumberFormat="1" applyFill="1" applyAlignment="1" applyProtection="1">
      <alignment horizontal="center"/>
      <protection locked="0"/>
    </xf>
    <xf numFmtId="166" fontId="0" fillId="18" borderId="0" xfId="0" applyNumberFormat="1" applyFill="1" applyAlignment="1">
      <alignment horizontal="left"/>
    </xf>
    <xf numFmtId="0" fontId="0" fillId="18" borderId="0" xfId="0" applyFill="1" applyAlignment="1" applyProtection="1">
      <alignment horizontal="centerContinuous"/>
      <protection locked="0"/>
    </xf>
    <xf numFmtId="0" fontId="6" fillId="18" borderId="39" xfId="0" applyFont="1" applyFill="1" applyBorder="1"/>
    <xf numFmtId="165" fontId="13" fillId="18" borderId="12" xfId="0" applyNumberFormat="1" applyFont="1" applyFill="1" applyBorder="1" applyAlignment="1" applyProtection="1">
      <alignment horizontal="centerContinuous"/>
      <protection locked="0"/>
    </xf>
    <xf numFmtId="0" fontId="5" fillId="0" borderId="0" xfId="39" applyAlignment="1">
      <alignment horizontal="center" wrapText="1"/>
    </xf>
    <xf numFmtId="0" fontId="2" fillId="0" borderId="30" xfId="39" applyFont="1" applyBorder="1" applyAlignment="1">
      <alignment horizontal="center" vertical="center"/>
    </xf>
    <xf numFmtId="0" fontId="7" fillId="0" borderId="29" xfId="39" applyFont="1" applyBorder="1" applyAlignment="1">
      <alignment horizontal="center" vertical="center"/>
    </xf>
    <xf numFmtId="0" fontId="102" fillId="0" borderId="15" xfId="39" applyFont="1" applyBorder="1" applyAlignment="1">
      <alignment horizontal="center" vertical="center"/>
    </xf>
    <xf numFmtId="0" fontId="129" fillId="0" borderId="0" xfId="0" applyFont="1"/>
    <xf numFmtId="0" fontId="127" fillId="0" borderId="30" xfId="39" applyFont="1" applyBorder="1" applyAlignment="1">
      <alignment horizontal="right" vertical="top"/>
    </xf>
    <xf numFmtId="0" fontId="6" fillId="18" borderId="48" xfId="0" quotePrefix="1" applyFont="1" applyFill="1" applyBorder="1" applyAlignment="1">
      <alignment horizontal="left"/>
    </xf>
    <xf numFmtId="0" fontId="6" fillId="18" borderId="74" xfId="0" quotePrefix="1" applyFont="1" applyFill="1" applyBorder="1" applyAlignment="1">
      <alignment horizontal="left"/>
    </xf>
    <xf numFmtId="0" fontId="6" fillId="18" borderId="62" xfId="0" applyFont="1" applyFill="1" applyBorder="1" applyAlignment="1">
      <alignment wrapText="1"/>
    </xf>
    <xf numFmtId="0" fontId="6" fillId="18" borderId="18" xfId="0" applyFont="1" applyFill="1" applyBorder="1" applyProtection="1">
      <protection locked="0"/>
    </xf>
    <xf numFmtId="0" fontId="2" fillId="0" borderId="20" xfId="0" applyFont="1" applyBorder="1" applyAlignment="1">
      <alignment horizontal="center" wrapText="1"/>
    </xf>
    <xf numFmtId="0" fontId="41" fillId="15" borderId="0" xfId="25" applyBorder="1"/>
    <xf numFmtId="0" fontId="3" fillId="0" borderId="0" xfId="0" applyFont="1"/>
    <xf numFmtId="0" fontId="34" fillId="21" borderId="0" xfId="34" applyFont="1" applyFill="1" applyAlignment="1" applyProtection="1">
      <alignment wrapText="1"/>
    </xf>
    <xf numFmtId="0" fontId="33" fillId="18" borderId="0" xfId="39" applyFont="1" applyFill="1" applyAlignment="1">
      <alignment horizontal="center"/>
    </xf>
    <xf numFmtId="0" fontId="106" fillId="18" borderId="0" xfId="39" applyFont="1" applyFill="1"/>
    <xf numFmtId="0" fontId="79" fillId="0" borderId="0" xfId="39" applyFont="1" applyAlignment="1">
      <alignment horizontal="center"/>
    </xf>
    <xf numFmtId="0" fontId="78" fillId="18" borderId="0" xfId="39" applyFont="1" applyFill="1"/>
    <xf numFmtId="0" fontId="77" fillId="18" borderId="0" xfId="39" applyFont="1" applyFill="1"/>
    <xf numFmtId="0" fontId="36" fillId="18" borderId="0" xfId="39" applyFont="1" applyFill="1"/>
    <xf numFmtId="0" fontId="28" fillId="18" borderId="0" xfId="39" applyFont="1" applyFill="1"/>
    <xf numFmtId="0" fontId="5" fillId="18" borderId="0" xfId="39" applyFill="1" applyAlignment="1">
      <alignment horizontal="left"/>
    </xf>
    <xf numFmtId="0" fontId="2" fillId="18" borderId="0" xfId="39" applyFont="1" applyFill="1" applyAlignment="1">
      <alignment horizontal="left"/>
    </xf>
    <xf numFmtId="0" fontId="29" fillId="18" borderId="0" xfId="39" applyFont="1" applyFill="1" applyAlignment="1">
      <alignment horizontal="left"/>
    </xf>
    <xf numFmtId="0" fontId="28" fillId="18" borderId="0" xfId="39" applyFont="1" applyFill="1" applyAlignment="1">
      <alignment horizontal="left"/>
    </xf>
    <xf numFmtId="0" fontId="32" fillId="18" borderId="0" xfId="39" applyFont="1" applyFill="1"/>
    <xf numFmtId="0" fontId="19" fillId="21" borderId="0" xfId="34" applyFill="1" applyAlignment="1" applyProtection="1"/>
    <xf numFmtId="0" fontId="0" fillId="18" borderId="11" xfId="0" applyFill="1" applyBorder="1" applyAlignment="1" applyProtection="1">
      <alignment horizontal="left" vertical="top" wrapText="1"/>
      <protection locked="0"/>
    </xf>
    <xf numFmtId="0" fontId="0" fillId="18" borderId="0" xfId="0" applyFill="1" applyAlignment="1" applyProtection="1">
      <alignment horizontal="left" vertical="top" wrapText="1"/>
      <protection locked="0"/>
    </xf>
    <xf numFmtId="0" fontId="0" fillId="18" borderId="25" xfId="0" applyFill="1" applyBorder="1" applyAlignment="1" applyProtection="1">
      <alignment horizontal="left" vertical="top" wrapText="1"/>
      <protection locked="0"/>
    </xf>
    <xf numFmtId="0" fontId="6" fillId="0" borderId="0" xfId="0" applyFont="1" applyAlignment="1">
      <alignment horizontal="center"/>
    </xf>
    <xf numFmtId="0" fontId="27" fillId="18" borderId="11" xfId="0" applyFont="1" applyFill="1" applyBorder="1" applyAlignment="1">
      <alignment vertical="top" wrapText="1"/>
    </xf>
    <xf numFmtId="0" fontId="27" fillId="18" borderId="0" xfId="0" applyFont="1" applyFill="1" applyAlignment="1">
      <alignment vertical="top" wrapText="1"/>
    </xf>
    <xf numFmtId="0" fontId="27" fillId="18" borderId="25" xfId="0" applyFont="1" applyFill="1" applyBorder="1" applyAlignment="1">
      <alignment vertical="top" wrapText="1"/>
    </xf>
    <xf numFmtId="0" fontId="6" fillId="0" borderId="0" xfId="0" applyFont="1" applyAlignment="1">
      <alignment wrapText="1"/>
    </xf>
    <xf numFmtId="0" fontId="6" fillId="0" borderId="10" xfId="0" applyFont="1" applyBorder="1" applyAlignment="1">
      <alignment horizontal="center"/>
    </xf>
    <xf numFmtId="0" fontId="101" fillId="0" borderId="30" xfId="39" applyFont="1" applyBorder="1" applyAlignment="1">
      <alignment horizontal="center" wrapText="1"/>
    </xf>
    <xf numFmtId="0" fontId="101" fillId="0" borderId="46" xfId="39" applyFont="1" applyBorder="1" applyAlignment="1">
      <alignment horizontal="center" wrapText="1"/>
    </xf>
    <xf numFmtId="0" fontId="101" fillId="0" borderId="14" xfId="39" applyFont="1" applyBorder="1" applyAlignment="1">
      <alignment horizontal="center" wrapText="1"/>
    </xf>
    <xf numFmtId="0" fontId="102" fillId="22" borderId="13" xfId="39" applyFont="1" applyFill="1" applyBorder="1" applyAlignment="1">
      <alignment horizontal="center"/>
    </xf>
    <xf numFmtId="0" fontId="101" fillId="0" borderId="13" xfId="39" applyFont="1" applyBorder="1" applyAlignment="1">
      <alignment vertical="top"/>
    </xf>
    <xf numFmtId="0" fontId="102" fillId="22" borderId="13" xfId="39" applyFont="1" applyFill="1" applyBorder="1" applyAlignment="1">
      <alignment horizontal="center" vertical="center"/>
    </xf>
    <xf numFmtId="0" fontId="5" fillId="18" borderId="10" xfId="39" applyFill="1" applyBorder="1" applyAlignment="1">
      <alignment horizontal="left"/>
    </xf>
    <xf numFmtId="0" fontId="6" fillId="21" borderId="24" xfId="39" applyFont="1" applyFill="1" applyBorder="1" applyAlignment="1">
      <alignment horizontal="left" vertical="top"/>
    </xf>
    <xf numFmtId="0" fontId="23" fillId="18" borderId="37" xfId="39" applyFont="1" applyFill="1" applyBorder="1" applyAlignment="1">
      <alignment horizontal="left"/>
    </xf>
    <xf numFmtId="0" fontId="6" fillId="0" borderId="22" xfId="0" applyFont="1" applyBorder="1" applyAlignment="1">
      <alignment horizontal="center" vertical="center" wrapText="1"/>
    </xf>
    <xf numFmtId="0" fontId="6" fillId="18" borderId="13" xfId="0" applyFont="1" applyFill="1" applyBorder="1" applyProtection="1">
      <protection locked="0"/>
    </xf>
    <xf numFmtId="0" fontId="0" fillId="18" borderId="29" xfId="0" applyFill="1" applyBorder="1" applyAlignment="1">
      <alignment horizontal="left"/>
    </xf>
    <xf numFmtId="0" fontId="0" fillId="18" borderId="10" xfId="0" applyFill="1" applyBorder="1" applyAlignment="1">
      <alignment horizontal="left"/>
    </xf>
    <xf numFmtId="0" fontId="0" fillId="18" borderId="10" xfId="0" applyFill="1" applyBorder="1" applyAlignment="1" applyProtection="1">
      <alignment horizontal="left"/>
      <protection locked="0"/>
    </xf>
    <xf numFmtId="0" fontId="6" fillId="18" borderId="22" xfId="0" applyFont="1" applyFill="1" applyBorder="1" applyProtection="1">
      <protection locked="0"/>
    </xf>
    <xf numFmtId="0" fontId="23" fillId="18" borderId="37" xfId="0" applyFont="1" applyFill="1" applyBorder="1" applyAlignment="1">
      <alignment horizontal="left"/>
    </xf>
    <xf numFmtId="0" fontId="6" fillId="18" borderId="15" xfId="0" applyFont="1" applyFill="1" applyBorder="1" applyProtection="1">
      <protection locked="0"/>
    </xf>
    <xf numFmtId="0" fontId="6" fillId="18" borderId="30" xfId="0" applyFont="1" applyFill="1" applyBorder="1" applyAlignment="1" applyProtection="1">
      <alignment horizontal="center"/>
      <protection locked="0"/>
    </xf>
    <xf numFmtId="0" fontId="6" fillId="18" borderId="14" xfId="0" applyFont="1" applyFill="1" applyBorder="1" applyAlignment="1" applyProtection="1">
      <alignment horizontal="center"/>
      <protection locked="0"/>
    </xf>
    <xf numFmtId="0" fontId="6" fillId="18" borderId="12" xfId="0" applyFont="1" applyFill="1" applyBorder="1" applyAlignment="1" applyProtection="1">
      <alignment horizontal="center"/>
      <protection locked="0"/>
    </xf>
    <xf numFmtId="0" fontId="0" fillId="18" borderId="12" xfId="0" applyFill="1" applyBorder="1" applyAlignment="1" applyProtection="1">
      <alignment horizontal="left"/>
      <protection locked="0"/>
    </xf>
    <xf numFmtId="0" fontId="23" fillId="18" borderId="38" xfId="0" applyFont="1" applyFill="1" applyBorder="1" applyAlignment="1">
      <alignment horizontal="left"/>
    </xf>
    <xf numFmtId="0" fontId="0" fillId="18" borderId="17" xfId="0" applyFill="1" applyBorder="1" applyAlignment="1">
      <alignment horizontal="center"/>
    </xf>
    <xf numFmtId="0" fontId="0" fillId="18" borderId="41" xfId="0" applyFill="1" applyBorder="1" applyAlignment="1">
      <alignment horizontal="center"/>
    </xf>
    <xf numFmtId="0" fontId="0" fillId="18" borderId="11" xfId="0" applyFill="1" applyBorder="1" applyAlignment="1">
      <alignment horizontal="center"/>
    </xf>
    <xf numFmtId="0" fontId="0" fillId="18" borderId="25" xfId="0" applyFill="1" applyBorder="1" applyAlignment="1">
      <alignment horizontal="center"/>
    </xf>
    <xf numFmtId="0" fontId="0" fillId="18" borderId="0" xfId="0" applyFill="1" applyAlignment="1">
      <alignment horizontal="left"/>
    </xf>
    <xf numFmtId="0" fontId="5" fillId="18" borderId="30" xfId="39" applyFill="1" applyBorder="1" applyAlignment="1">
      <alignment horizontal="center"/>
    </xf>
    <xf numFmtId="0" fontId="5" fillId="18" borderId="74" xfId="39" applyFill="1" applyBorder="1" applyAlignment="1">
      <alignment horizontal="center"/>
    </xf>
    <xf numFmtId="0" fontId="5" fillId="18" borderId="73" xfId="39" applyFill="1" applyBorder="1" applyAlignment="1">
      <alignment horizontal="center"/>
    </xf>
    <xf numFmtId="0" fontId="6" fillId="0" borderId="16" xfId="39" applyFont="1" applyBorder="1" applyAlignment="1">
      <alignment horizontal="center" vertical="center" wrapText="1"/>
    </xf>
    <xf numFmtId="0" fontId="102" fillId="0" borderId="13" xfId="0" applyFont="1" applyBorder="1" applyAlignment="1">
      <alignment horizontal="center" vertical="center" wrapText="1"/>
    </xf>
    <xf numFmtId="0" fontId="80" fillId="21" borderId="13" xfId="0" applyFont="1" applyFill="1" applyBorder="1" applyAlignment="1">
      <alignment horizontal="center" vertical="center" wrapText="1"/>
    </xf>
    <xf numFmtId="0" fontId="0" fillId="21" borderId="0" xfId="0" applyFill="1" applyAlignment="1">
      <alignment horizontal="right"/>
    </xf>
    <xf numFmtId="0" fontId="13" fillId="18" borderId="10" xfId="0" applyFont="1" applyFill="1" applyBorder="1" applyAlignment="1">
      <alignment horizontal="center"/>
    </xf>
    <xf numFmtId="0" fontId="0" fillId="18" borderId="10" xfId="0" applyFill="1" applyBorder="1" applyAlignment="1">
      <alignment horizontal="center"/>
    </xf>
    <xf numFmtId="0" fontId="0" fillId="18" borderId="35" xfId="0" applyFill="1" applyBorder="1" applyAlignment="1">
      <alignment horizontal="center"/>
    </xf>
    <xf numFmtId="0" fontId="0" fillId="18" borderId="0" xfId="0" applyFill="1" applyAlignment="1">
      <alignment horizontal="center" vertical="top" wrapText="1"/>
    </xf>
    <xf numFmtId="0" fontId="0" fillId="18" borderId="38" xfId="0" applyFill="1" applyBorder="1" applyAlignment="1">
      <alignment horizontal="center"/>
    </xf>
    <xf numFmtId="0" fontId="0" fillId="18" borderId="14" xfId="0" applyFill="1" applyBorder="1" applyAlignment="1">
      <alignment horizontal="center"/>
    </xf>
    <xf numFmtId="2" fontId="0" fillId="18" borderId="0" xfId="0" applyNumberFormat="1" applyFill="1" applyAlignment="1">
      <alignment horizontal="center"/>
    </xf>
    <xf numFmtId="169" fontId="0" fillId="18" borderId="0" xfId="0" applyNumberFormat="1" applyFill="1" applyAlignment="1">
      <alignment horizontal="center"/>
    </xf>
    <xf numFmtId="2" fontId="0" fillId="18" borderId="13" xfId="0" applyNumberFormat="1" applyFill="1" applyBorder="1" applyAlignment="1">
      <alignment horizontal="center"/>
    </xf>
    <xf numFmtId="0" fontId="13" fillId="18" borderId="12" xfId="0" applyFont="1" applyFill="1" applyBorder="1" applyAlignment="1">
      <alignment horizontal="center"/>
    </xf>
    <xf numFmtId="0" fontId="3" fillId="18" borderId="11" xfId="0" applyFont="1" applyFill="1" applyBorder="1" applyAlignment="1" applyProtection="1">
      <alignment horizontal="left" vertical="top" wrapText="1"/>
      <protection locked="0"/>
    </xf>
    <xf numFmtId="0" fontId="3" fillId="18" borderId="0" xfId="0" applyFont="1" applyFill="1" applyAlignment="1" applyProtection="1">
      <alignment horizontal="left" vertical="top" wrapText="1"/>
      <protection locked="0"/>
    </xf>
    <xf numFmtId="0" fontId="3" fillId="18" borderId="25" xfId="0" applyFont="1" applyFill="1" applyBorder="1" applyAlignment="1" applyProtection="1">
      <alignment horizontal="left" vertical="top" wrapText="1"/>
      <protection locked="0"/>
    </xf>
    <xf numFmtId="0" fontId="5" fillId="18" borderId="0" xfId="0" applyFont="1" applyFill="1"/>
    <xf numFmtId="0" fontId="2" fillId="0" borderId="15" xfId="0" applyFont="1" applyBorder="1" applyAlignment="1">
      <alignment horizontal="right"/>
    </xf>
    <xf numFmtId="0" fontId="2" fillId="0" borderId="13" xfId="0" applyFont="1" applyBorder="1" applyAlignment="1">
      <alignment horizontal="right"/>
    </xf>
    <xf numFmtId="0" fontId="14" fillId="0" borderId="30" xfId="0" applyFont="1" applyBorder="1" applyAlignment="1">
      <alignment horizontal="center"/>
    </xf>
    <xf numFmtId="0" fontId="2" fillId="20" borderId="60" xfId="0" applyFont="1" applyFill="1" applyBorder="1" applyAlignment="1">
      <alignment horizontal="center"/>
    </xf>
    <xf numFmtId="0" fontId="5" fillId="18" borderId="16" xfId="0" applyFont="1" applyFill="1" applyBorder="1"/>
    <xf numFmtId="0" fontId="5" fillId="0" borderId="0" xfId="0" applyFont="1"/>
    <xf numFmtId="0" fontId="17" fillId="18" borderId="10" xfId="0" applyFont="1" applyFill="1" applyBorder="1" applyAlignment="1">
      <alignment horizontal="center"/>
    </xf>
    <xf numFmtId="0" fontId="5" fillId="18" borderId="52" xfId="0" applyFont="1" applyFill="1" applyBorder="1"/>
    <xf numFmtId="0" fontId="5" fillId="18" borderId="56" xfId="0" applyFont="1" applyFill="1" applyBorder="1"/>
    <xf numFmtId="0" fontId="5" fillId="18" borderId="10" xfId="0" applyFont="1" applyFill="1" applyBorder="1"/>
    <xf numFmtId="0" fontId="5" fillId="18" borderId="12" xfId="0" applyFont="1" applyFill="1" applyBorder="1"/>
    <xf numFmtId="0" fontId="5" fillId="18" borderId="10" xfId="0" applyFont="1" applyFill="1" applyBorder="1" applyAlignment="1">
      <alignment horizontal="left"/>
    </xf>
    <xf numFmtId="0" fontId="5" fillId="18" borderId="12" xfId="0" applyFont="1" applyFill="1" applyBorder="1" applyAlignment="1">
      <alignment horizontal="center"/>
    </xf>
    <xf numFmtId="0" fontId="5" fillId="18" borderId="12" xfId="0" applyFont="1" applyFill="1" applyBorder="1" applyAlignment="1">
      <alignment horizontal="right"/>
    </xf>
    <xf numFmtId="0" fontId="5" fillId="18" borderId="10" xfId="0" applyFont="1" applyFill="1" applyBorder="1" applyAlignment="1">
      <alignment horizontal="centerContinuous"/>
    </xf>
    <xf numFmtId="0" fontId="5" fillId="18" borderId="55" xfId="0" applyFont="1" applyFill="1" applyBorder="1" applyAlignment="1">
      <alignment horizontal="centerContinuous"/>
    </xf>
    <xf numFmtId="0" fontId="5" fillId="18" borderId="0" xfId="0" quotePrefix="1" applyFont="1" applyFill="1" applyAlignment="1">
      <alignment horizontal="center"/>
    </xf>
    <xf numFmtId="0" fontId="9" fillId="18" borderId="17" xfId="0" applyFont="1" applyFill="1" applyBorder="1"/>
    <xf numFmtId="0" fontId="9" fillId="18" borderId="11" xfId="0" applyFont="1" applyFill="1" applyBorder="1"/>
    <xf numFmtId="0" fontId="9" fillId="18" borderId="42" xfId="0" applyFont="1" applyFill="1" applyBorder="1"/>
    <xf numFmtId="0" fontId="9" fillId="18" borderId="43" xfId="0" applyFont="1" applyFill="1" applyBorder="1"/>
    <xf numFmtId="0" fontId="2" fillId="18" borderId="13" xfId="0" applyFont="1" applyFill="1" applyBorder="1" applyAlignment="1">
      <alignment horizontal="center" wrapText="1"/>
    </xf>
    <xf numFmtId="0" fontId="5" fillId="18" borderId="13" xfId="0" applyFont="1" applyFill="1" applyBorder="1" applyAlignment="1">
      <alignment horizontal="center"/>
    </xf>
    <xf numFmtId="0" fontId="5" fillId="18" borderId="0" xfId="0" applyFont="1" applyFill="1" applyAlignment="1">
      <alignment horizontal="center"/>
    </xf>
    <xf numFmtId="0" fontId="2" fillId="18" borderId="0" xfId="0" applyFont="1" applyFill="1" applyAlignment="1">
      <alignment horizontal="center" vertical="center"/>
    </xf>
    <xf numFmtId="0" fontId="2" fillId="18" borderId="38" xfId="0" applyFont="1" applyFill="1" applyBorder="1" applyAlignment="1">
      <alignment horizontal="center"/>
    </xf>
    <xf numFmtId="0" fontId="2" fillId="18" borderId="12" xfId="0" applyFont="1" applyFill="1" applyBorder="1" applyAlignment="1">
      <alignment horizontal="center"/>
    </xf>
    <xf numFmtId="0" fontId="12" fillId="18" borderId="48" xfId="0" applyFont="1" applyFill="1" applyBorder="1" applyAlignment="1">
      <alignment horizontal="centerContinuous"/>
    </xf>
    <xf numFmtId="0" fontId="12" fillId="18" borderId="49" xfId="0" applyFont="1" applyFill="1" applyBorder="1" applyAlignment="1">
      <alignment horizontal="centerContinuous"/>
    </xf>
    <xf numFmtId="0" fontId="10" fillId="18" borderId="0" xfId="0" applyFont="1" applyFill="1" applyAlignment="1">
      <alignment horizontal="centerContinuous"/>
    </xf>
    <xf numFmtId="0" fontId="2" fillId="18" borderId="46" xfId="0" applyFont="1" applyFill="1" applyBorder="1"/>
    <xf numFmtId="0" fontId="2" fillId="18" borderId="46" xfId="0" applyFont="1" applyFill="1" applyBorder="1" applyAlignment="1">
      <alignment horizontal="center"/>
    </xf>
    <xf numFmtId="0" fontId="4" fillId="18" borderId="10" xfId="0" applyFont="1" applyFill="1" applyBorder="1"/>
    <xf numFmtId="0" fontId="36" fillId="18" borderId="0" xfId="0" applyFont="1" applyFill="1"/>
    <xf numFmtId="2" fontId="5" fillId="18" borderId="0" xfId="0" applyNumberFormat="1" applyFont="1" applyFill="1" applyAlignment="1">
      <alignment horizontal="center"/>
    </xf>
    <xf numFmtId="0" fontId="5" fillId="18" borderId="0" xfId="0" applyFont="1" applyFill="1" applyAlignment="1">
      <alignment vertical="center"/>
    </xf>
    <xf numFmtId="0" fontId="5" fillId="18" borderId="39" xfId="0" applyFont="1" applyFill="1" applyBorder="1" applyAlignment="1">
      <alignment horizontal="center"/>
    </xf>
    <xf numFmtId="0" fontId="5" fillId="18" borderId="40" xfId="0" applyFont="1" applyFill="1" applyBorder="1" applyAlignment="1">
      <alignment horizontal="center" vertical="center" wrapText="1"/>
    </xf>
    <xf numFmtId="0" fontId="5" fillId="18" borderId="15" xfId="0" applyFont="1" applyFill="1" applyBorder="1" applyAlignment="1">
      <alignment horizontal="center" vertical="top"/>
    </xf>
    <xf numFmtId="0" fontId="4" fillId="18" borderId="0" xfId="0" applyFont="1" applyFill="1"/>
    <xf numFmtId="0" fontId="3" fillId="18" borderId="0" xfId="0" applyFont="1" applyFill="1" applyAlignment="1">
      <alignment horizontal="center"/>
    </xf>
    <xf numFmtId="0" fontId="31" fillId="18" borderId="0" xfId="39" applyFont="1" applyFill="1" applyAlignment="1">
      <alignment horizontal="center"/>
    </xf>
    <xf numFmtId="0" fontId="131" fillId="0" borderId="0" xfId="39" applyFont="1" applyAlignment="1">
      <alignment horizontal="center"/>
    </xf>
    <xf numFmtId="0" fontId="130" fillId="18" borderId="0" xfId="39" applyFont="1" applyFill="1" applyAlignment="1">
      <alignment horizontal="center"/>
    </xf>
    <xf numFmtId="170" fontId="130" fillId="18" borderId="0" xfId="39" applyNumberFormat="1" applyFont="1" applyFill="1" applyAlignment="1">
      <alignment horizontal="center"/>
    </xf>
    <xf numFmtId="0" fontId="12" fillId="18" borderId="0" xfId="39" applyFont="1" applyFill="1" applyAlignment="1">
      <alignment horizontal="center"/>
    </xf>
    <xf numFmtId="0" fontId="37" fillId="19" borderId="11" xfId="0" applyFont="1" applyFill="1" applyBorder="1" applyAlignment="1" applyProtection="1">
      <alignment horizontal="center" vertical="center" wrapText="1"/>
      <protection locked="0"/>
    </xf>
    <xf numFmtId="0" fontId="34" fillId="19" borderId="0" xfId="0" applyFont="1" applyFill="1" applyAlignment="1" applyProtection="1">
      <alignment horizontal="center" vertical="center" wrapText="1"/>
      <protection locked="0"/>
    </xf>
    <xf numFmtId="0" fontId="34" fillId="19" borderId="25" xfId="0" applyFont="1" applyFill="1" applyBorder="1" applyAlignment="1" applyProtection="1">
      <alignment horizontal="center" vertical="center" wrapText="1"/>
      <protection locked="0"/>
    </xf>
    <xf numFmtId="0" fontId="2" fillId="18" borderId="11" xfId="0" applyFont="1" applyFill="1" applyBorder="1" applyAlignment="1" applyProtection="1">
      <alignment horizontal="left" vertical="top" wrapText="1"/>
      <protection locked="0"/>
    </xf>
    <xf numFmtId="0" fontId="2" fillId="18" borderId="0" xfId="0" applyFont="1" applyFill="1" applyAlignment="1" applyProtection="1">
      <alignment horizontal="left" vertical="top" wrapText="1"/>
      <protection locked="0"/>
    </xf>
    <xf numFmtId="0" fontId="2" fillId="18" borderId="25" xfId="0" applyFont="1" applyFill="1" applyBorder="1" applyAlignment="1" applyProtection="1">
      <alignment horizontal="left" vertical="top" wrapText="1"/>
      <protection locked="0"/>
    </xf>
    <xf numFmtId="0" fontId="0" fillId="18" borderId="11" xfId="0" applyFill="1" applyBorder="1" applyAlignment="1" applyProtection="1">
      <alignment horizontal="left" vertical="top" wrapText="1"/>
      <protection locked="0"/>
    </xf>
    <xf numFmtId="0" fontId="0" fillId="18" borderId="0" xfId="0" applyFill="1" applyAlignment="1" applyProtection="1">
      <alignment horizontal="left" vertical="top" wrapText="1"/>
      <protection locked="0"/>
    </xf>
    <xf numFmtId="0" fontId="0" fillId="18" borderId="25" xfId="0" applyFill="1" applyBorder="1" applyAlignment="1" applyProtection="1">
      <alignment horizontal="left" vertical="top" wrapText="1"/>
      <protection locked="0"/>
    </xf>
    <xf numFmtId="0" fontId="18" fillId="18" borderId="42" xfId="0" applyFont="1" applyFill="1" applyBorder="1" applyAlignment="1" applyProtection="1">
      <alignment horizontal="left" vertical="center" wrapText="1"/>
      <protection locked="0"/>
    </xf>
    <xf numFmtId="0" fontId="0" fillId="18" borderId="43" xfId="0" applyFill="1" applyBorder="1" applyAlignment="1" applyProtection="1">
      <alignment horizontal="left" vertical="center" wrapText="1"/>
      <protection locked="0"/>
    </xf>
    <xf numFmtId="0" fontId="0" fillId="18" borderId="44" xfId="0" applyFill="1" applyBorder="1" applyAlignment="1" applyProtection="1">
      <alignment horizontal="left" vertical="center" wrapText="1"/>
      <protection locked="0"/>
    </xf>
    <xf numFmtId="0" fontId="0" fillId="0" borderId="0" xfId="0" applyAlignment="1">
      <alignment horizontal="left" vertical="top" wrapText="1"/>
    </xf>
    <xf numFmtId="0" fontId="0" fillId="0" borderId="25" xfId="0" applyBorder="1" applyAlignment="1">
      <alignment horizontal="left" vertical="top" wrapText="1"/>
    </xf>
    <xf numFmtId="0" fontId="33" fillId="18" borderId="16" xfId="0" applyFont="1" applyFill="1" applyBorder="1" applyAlignment="1">
      <alignment horizontal="center" vertical="center"/>
    </xf>
    <xf numFmtId="0" fontId="33" fillId="18" borderId="17" xfId="0" applyFont="1" applyFill="1" applyBorder="1" applyAlignment="1">
      <alignment horizontal="center" vertical="center"/>
    </xf>
    <xf numFmtId="0" fontId="33" fillId="18" borderId="41" xfId="0" applyFont="1" applyFill="1" applyBorder="1" applyAlignment="1">
      <alignment horizontal="center" vertical="center"/>
    </xf>
    <xf numFmtId="0" fontId="33" fillId="18" borderId="42" xfId="0" applyFont="1" applyFill="1" applyBorder="1" applyAlignment="1">
      <alignment horizontal="center" vertical="center"/>
    </xf>
    <xf numFmtId="0" fontId="33" fillId="18" borderId="43" xfId="0" applyFont="1" applyFill="1" applyBorder="1" applyAlignment="1">
      <alignment horizontal="center" vertical="center"/>
    </xf>
    <xf numFmtId="0" fontId="33" fillId="18" borderId="44" xfId="0" applyFont="1" applyFill="1" applyBorder="1" applyAlignment="1">
      <alignment horizontal="center" vertical="center"/>
    </xf>
    <xf numFmtId="0" fontId="0" fillId="18" borderId="16" xfId="0" quotePrefix="1" applyFill="1" applyBorder="1" applyAlignment="1" applyProtection="1">
      <alignment horizontal="left" wrapText="1"/>
      <protection locked="0"/>
    </xf>
    <xf numFmtId="0" fontId="0" fillId="18" borderId="17" xfId="0" applyFill="1" applyBorder="1" applyAlignment="1" applyProtection="1">
      <alignment wrapText="1"/>
      <protection locked="0"/>
    </xf>
    <xf numFmtId="0" fontId="0" fillId="18" borderId="41" xfId="0" applyFill="1" applyBorder="1" applyAlignment="1" applyProtection="1">
      <alignment wrapText="1"/>
      <protection locked="0"/>
    </xf>
    <xf numFmtId="0" fontId="5" fillId="18" borderId="11" xfId="0" applyFont="1" applyFill="1" applyBorder="1" applyAlignment="1" applyProtection="1">
      <alignment horizontal="left" vertical="top" wrapText="1"/>
      <protection locked="0"/>
    </xf>
    <xf numFmtId="0" fontId="33" fillId="18" borderId="17" xfId="0" applyFont="1" applyFill="1" applyBorder="1" applyAlignment="1">
      <alignment horizontal="center" vertical="center" wrapText="1"/>
    </xf>
    <xf numFmtId="0" fontId="33" fillId="18" borderId="41" xfId="0" applyFont="1" applyFill="1" applyBorder="1" applyAlignment="1">
      <alignment horizontal="center" vertical="center" wrapText="1"/>
    </xf>
    <xf numFmtId="0" fontId="33" fillId="18" borderId="0" xfId="0" applyFont="1" applyFill="1" applyAlignment="1">
      <alignment horizontal="center" vertical="center" wrapText="1"/>
    </xf>
    <xf numFmtId="0" fontId="33" fillId="18" borderId="25" xfId="0" applyFont="1" applyFill="1" applyBorder="1" applyAlignment="1">
      <alignment horizontal="center" vertical="center" wrapText="1"/>
    </xf>
    <xf numFmtId="0" fontId="33" fillId="18" borderId="43" xfId="0" applyFont="1" applyFill="1" applyBorder="1" applyAlignment="1">
      <alignment horizontal="center" vertical="center" wrapText="1"/>
    </xf>
    <xf numFmtId="0" fontId="33" fillId="18" borderId="44" xfId="0" applyFont="1" applyFill="1" applyBorder="1" applyAlignment="1">
      <alignment horizontal="center" vertical="center" wrapText="1"/>
    </xf>
    <xf numFmtId="0" fontId="6" fillId="0" borderId="11" xfId="0" applyFont="1" applyBorder="1" applyAlignment="1">
      <alignment horizontal="center" wrapText="1"/>
    </xf>
    <xf numFmtId="0" fontId="6" fillId="0" borderId="0" xfId="0" applyFont="1" applyAlignment="1">
      <alignment horizontal="center"/>
    </xf>
    <xf numFmtId="0" fontId="6" fillId="0" borderId="25" xfId="0" applyFont="1" applyBorder="1" applyAlignment="1">
      <alignment horizontal="center"/>
    </xf>
    <xf numFmtId="0" fontId="6" fillId="0" borderId="11" xfId="0" applyFont="1" applyBorder="1" applyAlignment="1">
      <alignment horizontal="center"/>
    </xf>
    <xf numFmtId="0" fontId="6" fillId="0" borderId="42" xfId="0" applyFont="1" applyBorder="1"/>
    <xf numFmtId="0" fontId="6" fillId="0" borderId="43" xfId="0" applyFont="1" applyBorder="1"/>
    <xf numFmtId="0" fontId="6" fillId="0" borderId="44" xfId="0" applyFont="1" applyBorder="1"/>
    <xf numFmtId="0" fontId="2" fillId="21" borderId="27" xfId="0" applyFont="1" applyFill="1" applyBorder="1" applyAlignment="1">
      <alignment horizontal="left"/>
    </xf>
    <xf numFmtId="0" fontId="2" fillId="21" borderId="24" xfId="0" applyFont="1" applyFill="1" applyBorder="1" applyAlignment="1">
      <alignment horizontal="left"/>
    </xf>
    <xf numFmtId="0" fontId="2" fillId="0" borderId="27" xfId="0" applyFont="1" applyBorder="1" applyAlignment="1">
      <alignment horizontal="center"/>
    </xf>
    <xf numFmtId="0" fontId="2" fillId="0" borderId="24" xfId="0" applyFont="1" applyBorder="1"/>
    <xf numFmtId="0" fontId="2" fillId="0" borderId="48" xfId="0" applyFont="1" applyBorder="1"/>
    <xf numFmtId="0" fontId="2" fillId="0" borderId="61" xfId="0" applyFont="1" applyBorder="1"/>
    <xf numFmtId="0" fontId="12" fillId="0" borderId="52" xfId="0" applyFont="1" applyBorder="1" applyAlignment="1">
      <alignment horizontal="left" vertical="top" wrapText="1"/>
    </xf>
    <xf numFmtId="0" fontId="2" fillId="0" borderId="37" xfId="0" applyFont="1" applyBorder="1" applyAlignment="1">
      <alignment horizontal="left" vertical="top"/>
    </xf>
    <xf numFmtId="0" fontId="2" fillId="0" borderId="53" xfId="0" applyFont="1" applyBorder="1" applyAlignment="1">
      <alignment horizontal="left" vertical="top"/>
    </xf>
    <xf numFmtId="0" fontId="2" fillId="0" borderId="11" xfId="0" applyFont="1" applyBorder="1" applyAlignment="1">
      <alignment horizontal="left" vertical="top"/>
    </xf>
    <xf numFmtId="0" fontId="2" fillId="0" borderId="0" xfId="0" applyFont="1" applyAlignment="1">
      <alignment horizontal="left" vertical="top"/>
    </xf>
    <xf numFmtId="0" fontId="2" fillId="0" borderId="25" xfId="0" applyFont="1" applyBorder="1" applyAlignment="1">
      <alignment horizontal="left" vertical="top"/>
    </xf>
    <xf numFmtId="0" fontId="2" fillId="0" borderId="42" xfId="0" applyFont="1" applyBorder="1" applyAlignment="1">
      <alignment horizontal="left" vertical="top"/>
    </xf>
    <xf numFmtId="0" fontId="2" fillId="0" borderId="43" xfId="0" applyFont="1" applyBorder="1" applyAlignment="1">
      <alignment horizontal="left" vertical="top"/>
    </xf>
    <xf numFmtId="0" fontId="2" fillId="0" borderId="44" xfId="0" applyFont="1" applyBorder="1" applyAlignment="1">
      <alignment horizontal="left" vertical="top"/>
    </xf>
    <xf numFmtId="0" fontId="2" fillId="20" borderId="16" xfId="0" applyFont="1" applyFill="1" applyBorder="1" applyAlignment="1">
      <alignment horizontal="center"/>
    </xf>
    <xf numFmtId="0" fontId="2" fillId="20" borderId="17" xfId="0" applyFont="1" applyFill="1" applyBorder="1" applyAlignment="1">
      <alignment horizontal="center"/>
    </xf>
    <xf numFmtId="0" fontId="2" fillId="20" borderId="41" xfId="0" applyFont="1" applyFill="1" applyBorder="1" applyAlignment="1">
      <alignment horizontal="center"/>
    </xf>
    <xf numFmtId="0" fontId="2" fillId="20" borderId="80" xfId="0" applyFont="1" applyFill="1" applyBorder="1" applyAlignment="1">
      <alignment horizontal="center"/>
    </xf>
    <xf numFmtId="0" fontId="2" fillId="20" borderId="81" xfId="0" applyFont="1" applyFill="1" applyBorder="1" applyAlignment="1">
      <alignment horizontal="center"/>
    </xf>
    <xf numFmtId="0" fontId="2" fillId="0" borderId="24" xfId="0" applyFont="1" applyBorder="1" applyAlignment="1">
      <alignment horizontal="center"/>
    </xf>
    <xf numFmtId="0" fontId="2" fillId="0" borderId="13" xfId="0" applyFont="1" applyBorder="1" applyAlignment="1">
      <alignment horizontal="center" wrapText="1"/>
    </xf>
    <xf numFmtId="0" fontId="2" fillId="21" borderId="19" xfId="0" applyFont="1" applyFill="1" applyBorder="1"/>
    <xf numFmtId="0" fontId="2" fillId="21" borderId="13" xfId="0" applyFont="1" applyFill="1" applyBorder="1"/>
    <xf numFmtId="0" fontId="2" fillId="21" borderId="19" xfId="0" applyFont="1" applyFill="1" applyBorder="1" applyAlignment="1">
      <alignment wrapText="1"/>
    </xf>
    <xf numFmtId="0" fontId="2" fillId="0" borderId="30" xfId="0" applyFont="1" applyBorder="1" applyAlignment="1">
      <alignment horizontal="center"/>
    </xf>
    <xf numFmtId="0" fontId="2" fillId="0" borderId="14" xfId="0" applyFont="1" applyBorder="1" applyAlignment="1">
      <alignment horizontal="center"/>
    </xf>
    <xf numFmtId="0" fontId="2" fillId="21" borderId="13" xfId="0" applyFont="1" applyFill="1" applyBorder="1" applyAlignment="1">
      <alignment horizontal="center"/>
    </xf>
    <xf numFmtId="0" fontId="2" fillId="0" borderId="13" xfId="0" applyFont="1" applyBorder="1" applyAlignment="1">
      <alignment horizontal="center"/>
    </xf>
    <xf numFmtId="0" fontId="2" fillId="21" borderId="54" xfId="0" applyFont="1" applyFill="1" applyBorder="1"/>
    <xf numFmtId="0" fontId="2" fillId="21" borderId="46" xfId="0" applyFont="1" applyFill="1" applyBorder="1"/>
    <xf numFmtId="0" fontId="2" fillId="21" borderId="14" xfId="0" applyFont="1" applyFill="1" applyBorder="1"/>
    <xf numFmtId="0" fontId="2" fillId="21" borderId="13" xfId="0" applyFont="1" applyFill="1" applyBorder="1" applyAlignment="1">
      <alignment wrapText="1"/>
    </xf>
    <xf numFmtId="0" fontId="2" fillId="0" borderId="30" xfId="0" applyFont="1" applyBorder="1" applyAlignment="1">
      <alignment horizontal="center" wrapText="1"/>
    </xf>
    <xf numFmtId="0" fontId="2" fillId="0" borderId="14" xfId="0" applyFont="1" applyBorder="1" applyAlignment="1">
      <alignment horizontal="center" wrapText="1"/>
    </xf>
    <xf numFmtId="0" fontId="0" fillId="0" borderId="16" xfId="0" applyBorder="1" applyAlignment="1">
      <alignment horizontal="left" vertical="top"/>
    </xf>
    <xf numFmtId="0" fontId="0" fillId="0" borderId="17" xfId="0" applyBorder="1" applyAlignment="1">
      <alignment horizontal="left" vertical="top"/>
    </xf>
    <xf numFmtId="0" fontId="0" fillId="0" borderId="41" xfId="0" applyBorder="1" applyAlignment="1">
      <alignment horizontal="left" vertical="top"/>
    </xf>
    <xf numFmtId="0" fontId="0" fillId="0" borderId="11" xfId="0" applyBorder="1" applyAlignment="1">
      <alignment horizontal="left" vertical="top"/>
    </xf>
    <xf numFmtId="0" fontId="0" fillId="0" borderId="0" xfId="0" applyAlignment="1">
      <alignment horizontal="left" vertical="top"/>
    </xf>
    <xf numFmtId="0" fontId="0" fillId="0" borderId="25" xfId="0" applyBorder="1" applyAlignment="1">
      <alignment horizontal="left" vertical="top"/>
    </xf>
    <xf numFmtId="0" fontId="0" fillId="0" borderId="42" xfId="0" applyBorder="1" applyAlignment="1">
      <alignment horizontal="left" vertical="top"/>
    </xf>
    <xf numFmtId="0" fontId="0" fillId="0" borderId="43" xfId="0" applyBorder="1" applyAlignment="1">
      <alignment horizontal="left" vertical="top"/>
    </xf>
    <xf numFmtId="0" fontId="0" fillId="0" borderId="44" xfId="0" applyBorder="1" applyAlignment="1">
      <alignment horizontal="left" vertical="top"/>
    </xf>
    <xf numFmtId="0" fontId="2" fillId="20" borderId="65" xfId="0" applyFont="1" applyFill="1" applyBorder="1" applyAlignment="1">
      <alignment horizontal="center"/>
    </xf>
    <xf numFmtId="0" fontId="2" fillId="20" borderId="40" xfId="0" applyFont="1" applyFill="1" applyBorder="1" applyAlignment="1">
      <alignment horizontal="center"/>
    </xf>
    <xf numFmtId="0" fontId="2" fillId="20" borderId="34" xfId="0" applyFont="1" applyFill="1" applyBorder="1" applyAlignment="1">
      <alignment horizontal="center"/>
    </xf>
    <xf numFmtId="0" fontId="2" fillId="20" borderId="63" xfId="0" applyFont="1" applyFill="1" applyBorder="1" applyAlignment="1">
      <alignment horizontal="center"/>
    </xf>
    <xf numFmtId="0" fontId="2" fillId="21" borderId="54" xfId="0" applyFont="1" applyFill="1" applyBorder="1" applyAlignment="1">
      <alignment horizontal="left"/>
    </xf>
    <xf numFmtId="0" fontId="2" fillId="21" borderId="46" xfId="0" applyFont="1" applyFill="1" applyBorder="1" applyAlignment="1">
      <alignment horizontal="left"/>
    </xf>
    <xf numFmtId="0" fontId="2" fillId="21" borderId="14" xfId="0" applyFont="1" applyFill="1" applyBorder="1" applyAlignment="1">
      <alignment horizontal="left"/>
    </xf>
    <xf numFmtId="0" fontId="2" fillId="21" borderId="30" xfId="0" applyFont="1" applyFill="1" applyBorder="1" applyAlignment="1">
      <alignment horizontal="center"/>
    </xf>
    <xf numFmtId="0" fontId="2" fillId="21" borderId="14" xfId="0" applyFont="1" applyFill="1" applyBorder="1" applyAlignment="1">
      <alignment horizontal="center"/>
    </xf>
    <xf numFmtId="0" fontId="33" fillId="18" borderId="0" xfId="0" applyFont="1" applyFill="1" applyAlignment="1">
      <alignment horizontal="center" vertical="center"/>
    </xf>
    <xf numFmtId="0" fontId="33" fillId="18" borderId="25" xfId="0" applyFont="1" applyFill="1" applyBorder="1" applyAlignment="1">
      <alignment horizontal="center" vertical="center"/>
    </xf>
    <xf numFmtId="0" fontId="76" fillId="19" borderId="11" xfId="0" applyFont="1" applyFill="1" applyBorder="1" applyAlignment="1">
      <alignment horizontal="center" vertical="center" wrapText="1"/>
    </xf>
    <xf numFmtId="0" fontId="76" fillId="19" borderId="0" xfId="0" applyFont="1" applyFill="1" applyAlignment="1">
      <alignment horizontal="center" vertical="center" wrapText="1"/>
    </xf>
    <xf numFmtId="0" fontId="73" fillId="19" borderId="10" xfId="0" applyFont="1" applyFill="1" applyBorder="1" applyAlignment="1">
      <alignment horizontal="center" vertical="center" wrapText="1"/>
    </xf>
    <xf numFmtId="0" fontId="27" fillId="18" borderId="11" xfId="0" applyFont="1" applyFill="1" applyBorder="1" applyAlignment="1">
      <alignment vertical="top" wrapText="1"/>
    </xf>
    <xf numFmtId="0" fontId="27" fillId="18" borderId="0" xfId="0" applyFont="1" applyFill="1" applyAlignment="1">
      <alignment vertical="top" wrapText="1"/>
    </xf>
    <xf numFmtId="0" fontId="27" fillId="18" borderId="25" xfId="0" applyFont="1" applyFill="1" applyBorder="1" applyAlignment="1">
      <alignment vertical="top" wrapText="1"/>
    </xf>
    <xf numFmtId="0" fontId="75" fillId="19" borderId="16" xfId="0" applyFont="1" applyFill="1" applyBorder="1" applyAlignment="1">
      <alignment horizontal="center" vertical="top" wrapText="1"/>
    </xf>
    <xf numFmtId="0" fontId="75" fillId="19" borderId="17" xfId="0" applyFont="1" applyFill="1" applyBorder="1" applyAlignment="1">
      <alignment horizontal="center" vertical="top" wrapText="1"/>
    </xf>
    <xf numFmtId="0" fontId="75" fillId="19" borderId="41" xfId="0" applyFont="1" applyFill="1" applyBorder="1" applyAlignment="1">
      <alignment horizontal="center" vertical="top" wrapText="1"/>
    </xf>
    <xf numFmtId="0" fontId="74" fillId="19" borderId="11" xfId="0" applyFont="1" applyFill="1" applyBorder="1" applyAlignment="1">
      <alignment horizontal="center" vertical="top" wrapText="1"/>
    </xf>
    <xf numFmtId="0" fontId="74" fillId="19" borderId="0" xfId="0" applyFont="1" applyFill="1" applyAlignment="1">
      <alignment horizontal="center" vertical="top" wrapText="1"/>
    </xf>
    <xf numFmtId="0" fontId="74" fillId="19" borderId="25" xfId="0" applyFont="1" applyFill="1" applyBorder="1" applyAlignment="1">
      <alignment horizontal="center" vertical="top" wrapText="1"/>
    </xf>
    <xf numFmtId="0" fontId="8" fillId="0" borderId="49" xfId="0" applyFont="1" applyBorder="1" applyAlignment="1">
      <alignment horizontal="center" vertical="center" wrapText="1"/>
    </xf>
    <xf numFmtId="0" fontId="8" fillId="0" borderId="51" xfId="0" applyFont="1" applyBorder="1" applyAlignment="1">
      <alignment horizontal="center" vertical="center" wrapText="1"/>
    </xf>
    <xf numFmtId="0" fontId="81" fillId="0" borderId="10" xfId="0" applyFont="1" applyBorder="1" applyAlignment="1">
      <alignment horizontal="center"/>
    </xf>
    <xf numFmtId="0" fontId="0" fillId="0" borderId="10" xfId="0" applyBorder="1" applyAlignment="1">
      <alignment horizontal="center"/>
    </xf>
    <xf numFmtId="0" fontId="6" fillId="0" borderId="0" xfId="0" applyFont="1" applyAlignment="1">
      <alignment wrapText="1"/>
    </xf>
    <xf numFmtId="0" fontId="81" fillId="0" borderId="10" xfId="0" applyFont="1" applyBorder="1" applyAlignment="1">
      <alignment horizontal="left"/>
    </xf>
    <xf numFmtId="0" fontId="7" fillId="0" borderId="11" xfId="0" applyFont="1" applyBorder="1" applyAlignment="1">
      <alignment horizontal="center"/>
    </xf>
    <xf numFmtId="0" fontId="7" fillId="0" borderId="0" xfId="0" applyFont="1" applyAlignment="1">
      <alignment horizontal="center"/>
    </xf>
    <xf numFmtId="0" fontId="7" fillId="0" borderId="25" xfId="0" applyFont="1" applyBorder="1" applyAlignment="1">
      <alignment horizontal="center"/>
    </xf>
    <xf numFmtId="0" fontId="21" fillId="0" borderId="42"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44" xfId="0" applyFont="1" applyBorder="1" applyAlignment="1">
      <alignment horizontal="center" vertical="center" wrapText="1"/>
    </xf>
    <xf numFmtId="15" fontId="0" fillId="0" borderId="10" xfId="0" applyNumberFormat="1" applyBorder="1" applyAlignment="1" applyProtection="1">
      <alignment horizontal="center"/>
      <protection locked="0"/>
    </xf>
    <xf numFmtId="0" fontId="0" fillId="0" borderId="10" xfId="0" applyBorder="1" applyAlignment="1" applyProtection="1">
      <alignment horizontal="center"/>
      <protection locked="0"/>
    </xf>
    <xf numFmtId="0" fontId="6" fillId="0" borderId="37" xfId="0" applyFont="1" applyBorder="1" applyAlignment="1">
      <alignment horizontal="center" wrapText="1"/>
    </xf>
    <xf numFmtId="0" fontId="6" fillId="0" borderId="37" xfId="0" applyFont="1" applyBorder="1" applyAlignment="1">
      <alignment horizontal="center"/>
    </xf>
    <xf numFmtId="0" fontId="6" fillId="0" borderId="10" xfId="0" applyFont="1" applyBorder="1" applyAlignment="1" applyProtection="1">
      <alignment horizontal="center"/>
      <protection locked="0"/>
    </xf>
    <xf numFmtId="0" fontId="6" fillId="0" borderId="0" xfId="0" applyFont="1" applyAlignment="1">
      <alignment horizontal="left" vertical="top" wrapText="1"/>
    </xf>
    <xf numFmtId="0" fontId="13" fillId="0" borderId="10" xfId="0" applyFont="1" applyBorder="1" applyAlignment="1" applyProtection="1">
      <alignment horizontal="center"/>
      <protection locked="0"/>
    </xf>
    <xf numFmtId="0" fontId="6" fillId="0" borderId="10" xfId="0" applyFont="1" applyBorder="1" applyAlignment="1">
      <alignment horizontal="center"/>
    </xf>
    <xf numFmtId="15" fontId="81" fillId="0" borderId="10" xfId="0" applyNumberFormat="1" applyFont="1" applyBorder="1" applyAlignment="1">
      <alignment horizontal="center"/>
    </xf>
    <xf numFmtId="0" fontId="6" fillId="21" borderId="0" xfId="0" applyFont="1" applyFill="1" applyAlignment="1">
      <alignment horizontal="center"/>
    </xf>
    <xf numFmtId="0" fontId="3" fillId="21" borderId="37" xfId="0" applyFont="1" applyFill="1" applyBorder="1" applyAlignment="1" applyProtection="1">
      <alignment horizontal="center" wrapText="1"/>
      <protection locked="0"/>
    </xf>
    <xf numFmtId="167" fontId="3" fillId="21" borderId="37" xfId="0" applyNumberFormat="1" applyFont="1" applyFill="1" applyBorder="1" applyAlignment="1" applyProtection="1">
      <alignment horizontal="center" wrapText="1"/>
      <protection locked="0"/>
    </xf>
    <xf numFmtId="2" fontId="3" fillId="21" borderId="37" xfId="0" applyNumberFormat="1" applyFont="1" applyFill="1" applyBorder="1" applyAlignment="1" applyProtection="1">
      <alignment horizontal="center" wrapText="1"/>
      <protection locked="0"/>
    </xf>
    <xf numFmtId="0" fontId="126" fillId="18" borderId="16" xfId="0" applyFont="1" applyFill="1" applyBorder="1" applyAlignment="1">
      <alignment horizontal="center" vertical="center" wrapText="1"/>
    </xf>
    <xf numFmtId="0" fontId="126" fillId="18" borderId="17" xfId="0" applyFont="1" applyFill="1" applyBorder="1" applyAlignment="1">
      <alignment horizontal="center" vertical="center"/>
    </xf>
    <xf numFmtId="0" fontId="126" fillId="18" borderId="41" xfId="0" applyFont="1" applyFill="1" applyBorder="1" applyAlignment="1">
      <alignment horizontal="center" vertical="center"/>
    </xf>
    <xf numFmtId="0" fontId="126" fillId="18" borderId="11" xfId="0" applyFont="1" applyFill="1" applyBorder="1" applyAlignment="1">
      <alignment horizontal="center" vertical="center"/>
    </xf>
    <xf numFmtId="0" fontId="126" fillId="18" borderId="0" xfId="0" applyFont="1" applyFill="1" applyAlignment="1">
      <alignment horizontal="center" vertical="center"/>
    </xf>
    <xf numFmtId="0" fontId="126" fillId="18" borderId="25" xfId="0" applyFont="1" applyFill="1" applyBorder="1" applyAlignment="1">
      <alignment horizontal="center" vertical="center"/>
    </xf>
    <xf numFmtId="0" fontId="126" fillId="18" borderId="56" xfId="0" applyFont="1" applyFill="1" applyBorder="1" applyAlignment="1">
      <alignment horizontal="center" vertical="center"/>
    </xf>
    <xf numFmtId="0" fontId="126" fillId="18" borderId="10" xfId="0" applyFont="1" applyFill="1" applyBorder="1" applyAlignment="1">
      <alignment horizontal="center" vertical="center"/>
    </xf>
    <xf numFmtId="0" fontId="126" fillId="18" borderId="55" xfId="0" applyFont="1" applyFill="1" applyBorder="1" applyAlignment="1">
      <alignment horizontal="center" vertical="center"/>
    </xf>
    <xf numFmtId="0" fontId="97" fillId="21" borderId="46" xfId="0" applyFont="1" applyFill="1" applyBorder="1" applyAlignment="1">
      <alignment horizontal="center" vertical="top" wrapText="1"/>
    </xf>
    <xf numFmtId="0" fontId="97" fillId="21" borderId="0" xfId="0" applyFont="1" applyFill="1" applyAlignment="1" applyProtection="1">
      <alignment horizontal="left" vertical="top" wrapText="1"/>
      <protection locked="0"/>
    </xf>
    <xf numFmtId="0" fontId="6" fillId="21" borderId="10" xfId="0" applyFont="1" applyFill="1" applyBorder="1" applyAlignment="1" applyProtection="1">
      <alignment horizontal="center" wrapText="1"/>
      <protection locked="0"/>
    </xf>
    <xf numFmtId="167" fontId="6" fillId="21" borderId="10" xfId="0" applyNumberFormat="1" applyFont="1" applyFill="1" applyBorder="1" applyAlignment="1" applyProtection="1">
      <alignment horizontal="center" wrapText="1"/>
      <protection locked="0"/>
    </xf>
    <xf numFmtId="2" fontId="6" fillId="21" borderId="10" xfId="0" applyNumberFormat="1" applyFont="1" applyFill="1" applyBorder="1" applyAlignment="1" applyProtection="1">
      <alignment horizontal="center" wrapText="1"/>
      <protection locked="0"/>
    </xf>
    <xf numFmtId="0" fontId="33" fillId="18" borderId="37" xfId="0" applyFont="1" applyFill="1" applyBorder="1" applyAlignment="1">
      <alignment horizontal="center" vertical="center" wrapText="1"/>
    </xf>
    <xf numFmtId="0" fontId="33" fillId="18" borderId="53" xfId="0" applyFont="1" applyFill="1" applyBorder="1" applyAlignment="1">
      <alignment horizontal="center" vertical="center" wrapText="1"/>
    </xf>
    <xf numFmtId="0" fontId="97" fillId="21" borderId="10" xfId="0" applyFont="1" applyFill="1" applyBorder="1" applyAlignment="1">
      <alignment horizontal="center" vertical="top"/>
    </xf>
    <xf numFmtId="0" fontId="97" fillId="21" borderId="10" xfId="0" applyFont="1" applyFill="1" applyBorder="1" applyAlignment="1">
      <alignment horizontal="center" vertical="top" wrapText="1"/>
    </xf>
    <xf numFmtId="0" fontId="31" fillId="21" borderId="0" xfId="0" applyFont="1" applyFill="1" applyAlignment="1" applyProtection="1">
      <alignment horizontal="center" wrapText="1"/>
      <protection locked="0"/>
    </xf>
    <xf numFmtId="0" fontId="121" fillId="0" borderId="0" xfId="0" applyFont="1" applyAlignment="1">
      <alignment horizontal="center" vertical="center" wrapText="1"/>
    </xf>
    <xf numFmtId="0" fontId="12" fillId="0" borderId="0" xfId="39" applyFont="1" applyAlignment="1">
      <alignment horizontal="center" vertical="center" wrapText="1"/>
    </xf>
    <xf numFmtId="0" fontId="2" fillId="21" borderId="13" xfId="39" quotePrefix="1" applyFont="1" applyFill="1" applyBorder="1" applyAlignment="1">
      <alignment horizontal="right" vertical="center"/>
    </xf>
    <xf numFmtId="0" fontId="120" fillId="21" borderId="13" xfId="39" quotePrefix="1" applyFont="1" applyFill="1" applyBorder="1" applyAlignment="1">
      <alignment horizontal="center" vertical="center"/>
    </xf>
    <xf numFmtId="0" fontId="6" fillId="21" borderId="40" xfId="39" applyFont="1" applyFill="1" applyBorder="1" applyAlignment="1">
      <alignment horizontal="center" vertical="center" textRotation="90"/>
    </xf>
    <xf numFmtId="0" fontId="6" fillId="21" borderId="15" xfId="39" applyFont="1" applyFill="1" applyBorder="1" applyAlignment="1">
      <alignment horizontal="center" vertical="center" textRotation="90"/>
    </xf>
    <xf numFmtId="0" fontId="2" fillId="21" borderId="13" xfId="39" quotePrefix="1" applyFont="1" applyFill="1" applyBorder="1" applyAlignment="1">
      <alignment horizontal="right" vertical="center" wrapText="1"/>
    </xf>
    <xf numFmtId="0" fontId="2" fillId="21" borderId="13" xfId="39" quotePrefix="1" applyFont="1" applyFill="1" applyBorder="1" applyAlignment="1">
      <alignment horizontal="center" vertical="center"/>
    </xf>
    <xf numFmtId="0" fontId="2" fillId="21" borderId="13" xfId="39" applyFont="1" applyFill="1" applyBorder="1" applyAlignment="1">
      <alignment horizontal="right" vertical="center"/>
    </xf>
    <xf numFmtId="0" fontId="120" fillId="21" borderId="13" xfId="39" applyFont="1" applyFill="1" applyBorder="1" applyAlignment="1">
      <alignment horizontal="center" vertical="center"/>
    </xf>
    <xf numFmtId="0" fontId="2" fillId="21" borderId="13" xfId="39" applyFont="1" applyFill="1" applyBorder="1" applyAlignment="1">
      <alignment horizontal="center" vertical="center"/>
    </xf>
    <xf numFmtId="171" fontId="2" fillId="21" borderId="13" xfId="39" applyNumberFormat="1" applyFont="1" applyFill="1" applyBorder="1" applyAlignment="1">
      <alignment horizontal="center" vertical="center"/>
    </xf>
    <xf numFmtId="0" fontId="116" fillId="21" borderId="46" xfId="39" applyFont="1" applyFill="1" applyBorder="1" applyAlignment="1">
      <alignment horizontal="center"/>
    </xf>
    <xf numFmtId="0" fontId="118" fillId="32" borderId="13" xfId="39" applyFont="1" applyFill="1" applyBorder="1" applyAlignment="1">
      <alignment horizontal="center" vertical="center"/>
    </xf>
    <xf numFmtId="0" fontId="99" fillId="22" borderId="46" xfId="46" applyFont="1" applyFill="1" applyBorder="1" applyAlignment="1">
      <alignment horizontal="center" vertical="center"/>
    </xf>
    <xf numFmtId="0" fontId="99" fillId="22" borderId="14" xfId="46" applyFont="1" applyFill="1" applyBorder="1" applyAlignment="1">
      <alignment horizontal="center" vertical="center"/>
    </xf>
    <xf numFmtId="0" fontId="102" fillId="22" borderId="13" xfId="39" applyFont="1" applyFill="1" applyBorder="1" applyAlignment="1">
      <alignment horizontal="center"/>
    </xf>
    <xf numFmtId="0" fontId="5" fillId="0" borderId="29" xfId="39" applyBorder="1" applyAlignment="1">
      <alignment horizontal="left" vertical="top" wrapText="1"/>
    </xf>
    <xf numFmtId="0" fontId="5" fillId="0" borderId="10" xfId="39" applyBorder="1" applyAlignment="1">
      <alignment horizontal="left" vertical="top" wrapText="1"/>
    </xf>
    <xf numFmtId="0" fontId="5" fillId="0" borderId="12" xfId="39" applyBorder="1" applyAlignment="1">
      <alignment horizontal="left" vertical="top" wrapText="1"/>
    </xf>
    <xf numFmtId="0" fontId="101" fillId="21" borderId="15" xfId="39" applyFont="1" applyFill="1" applyBorder="1" applyAlignment="1">
      <alignment horizontal="center" wrapText="1"/>
    </xf>
    <xf numFmtId="0" fontId="6" fillId="21" borderId="40" xfId="39" applyFont="1" applyFill="1" applyBorder="1" applyAlignment="1">
      <alignment horizontal="center" vertical="center" textRotation="90" wrapText="1"/>
    </xf>
    <xf numFmtId="0" fontId="6" fillId="21" borderId="15" xfId="39" applyFont="1" applyFill="1" applyBorder="1" applyAlignment="1">
      <alignment horizontal="center" vertical="center" textRotation="90" wrapText="1"/>
    </xf>
    <xf numFmtId="0" fontId="113" fillId="21" borderId="40" xfId="39" applyFont="1" applyFill="1" applyBorder="1" applyAlignment="1">
      <alignment horizontal="center" textRotation="90"/>
    </xf>
    <xf numFmtId="0" fontId="113" fillId="21" borderId="15" xfId="39" applyFont="1" applyFill="1" applyBorder="1" applyAlignment="1">
      <alignment horizontal="center" textRotation="90"/>
    </xf>
    <xf numFmtId="0" fontId="112" fillId="21" borderId="15" xfId="39" applyFont="1" applyFill="1" applyBorder="1" applyAlignment="1">
      <alignment horizontal="center" textRotation="90"/>
    </xf>
    <xf numFmtId="0" fontId="112" fillId="21" borderId="13" xfId="39" applyFont="1" applyFill="1" applyBorder="1" applyAlignment="1">
      <alignment horizontal="center" textRotation="90"/>
    </xf>
    <xf numFmtId="0" fontId="112" fillId="21" borderId="40" xfId="39" applyFont="1" applyFill="1" applyBorder="1" applyAlignment="1">
      <alignment horizontal="center" textRotation="90" wrapText="1"/>
    </xf>
    <xf numFmtId="0" fontId="112" fillId="21" borderId="15" xfId="39" applyFont="1" applyFill="1" applyBorder="1" applyAlignment="1">
      <alignment horizontal="center" textRotation="90" wrapText="1"/>
    </xf>
    <xf numFmtId="0" fontId="102" fillId="22" borderId="13" xfId="39" applyFont="1" applyFill="1" applyBorder="1" applyAlignment="1">
      <alignment horizontal="center" vertical="center"/>
    </xf>
    <xf numFmtId="0" fontId="101" fillId="0" borderId="30" xfId="39" applyFont="1" applyBorder="1" applyAlignment="1">
      <alignment horizontal="left" vertical="center" wrapText="1"/>
    </xf>
    <xf numFmtId="0" fontId="101" fillId="0" borderId="46" xfId="39" applyFont="1" applyBorder="1" applyAlignment="1">
      <alignment horizontal="left" vertical="center" wrapText="1"/>
    </xf>
    <xf numFmtId="0" fontId="101" fillId="0" borderId="14" xfId="39" applyFont="1" applyBorder="1" applyAlignment="1">
      <alignment horizontal="left" vertical="center" wrapText="1"/>
    </xf>
    <xf numFmtId="0" fontId="101" fillId="21" borderId="13" xfId="39" applyFont="1" applyFill="1" applyBorder="1" applyAlignment="1">
      <alignment horizontal="center" wrapText="1"/>
    </xf>
    <xf numFmtId="0" fontId="101" fillId="21" borderId="13" xfId="39" applyFont="1" applyFill="1" applyBorder="1" applyAlignment="1">
      <alignment horizontal="left" vertical="center"/>
    </xf>
    <xf numFmtId="0" fontId="101" fillId="0" borderId="13" xfId="39" applyFont="1" applyBorder="1" applyAlignment="1">
      <alignment horizontal="center" wrapText="1"/>
    </xf>
    <xf numFmtId="0" fontId="5" fillId="0" borderId="30" xfId="39" applyBorder="1" applyAlignment="1">
      <alignment horizontal="left" vertical="top" wrapText="1"/>
    </xf>
    <xf numFmtId="0" fontId="5" fillId="0" borderId="46" xfId="39" applyBorder="1" applyAlignment="1">
      <alignment horizontal="left" vertical="top" wrapText="1"/>
    </xf>
    <xf numFmtId="0" fontId="5" fillId="0" borderId="14" xfId="39" applyBorder="1" applyAlignment="1">
      <alignment horizontal="left" vertical="top" wrapText="1"/>
    </xf>
    <xf numFmtId="0" fontId="101" fillId="0" borderId="13" xfId="39" applyFont="1" applyBorder="1" applyAlignment="1">
      <alignment horizontal="left" vertical="center"/>
    </xf>
    <xf numFmtId="0" fontId="102" fillId="22" borderId="30" xfId="39" applyFont="1" applyFill="1" applyBorder="1" applyAlignment="1">
      <alignment horizontal="center"/>
    </xf>
    <xf numFmtId="0" fontId="102" fillId="22" borderId="46" xfId="39" applyFont="1" applyFill="1" applyBorder="1" applyAlignment="1">
      <alignment horizontal="center"/>
    </xf>
    <xf numFmtId="0" fontId="102" fillId="22" borderId="14" xfId="39" applyFont="1" applyFill="1" applyBorder="1" applyAlignment="1">
      <alignment horizontal="center"/>
    </xf>
    <xf numFmtId="0" fontId="101" fillId="21" borderId="13" xfId="39" applyFont="1" applyFill="1" applyBorder="1" applyAlignment="1">
      <alignment horizontal="left" vertical="center" wrapText="1"/>
    </xf>
    <xf numFmtId="0" fontId="101" fillId="0" borderId="30" xfId="39" applyFont="1" applyBorder="1" applyAlignment="1">
      <alignment horizontal="center" wrapText="1"/>
    </xf>
    <xf numFmtId="0" fontId="101" fillId="0" borderId="46" xfId="39" applyFont="1" applyBorder="1" applyAlignment="1">
      <alignment horizontal="center" wrapText="1"/>
    </xf>
    <xf numFmtId="0" fontId="101" fillId="0" borderId="14" xfId="39" applyFont="1" applyBorder="1" applyAlignment="1">
      <alignment horizontal="center" wrapText="1"/>
    </xf>
    <xf numFmtId="0" fontId="101" fillId="21" borderId="30" xfId="39" applyFont="1" applyFill="1" applyBorder="1" applyAlignment="1">
      <alignment horizontal="left" vertical="center"/>
    </xf>
    <xf numFmtId="0" fontId="101" fillId="21" borderId="46" xfId="39" applyFont="1" applyFill="1" applyBorder="1" applyAlignment="1">
      <alignment horizontal="left" vertical="center"/>
    </xf>
    <xf numFmtId="0" fontId="101" fillId="21" borderId="14" xfId="39" applyFont="1" applyFill="1" applyBorder="1" applyAlignment="1">
      <alignment horizontal="left" vertical="center"/>
    </xf>
    <xf numFmtId="0" fontId="101" fillId="21" borderId="30" xfId="39" applyFont="1" applyFill="1" applyBorder="1" applyAlignment="1">
      <alignment horizontal="left" vertical="center" wrapText="1"/>
    </xf>
    <xf numFmtId="0" fontId="101" fillId="21" borderId="46" xfId="39" applyFont="1" applyFill="1" applyBorder="1" applyAlignment="1">
      <alignment horizontal="left" vertical="center" wrapText="1"/>
    </xf>
    <xf numFmtId="0" fontId="101" fillId="21" borderId="14" xfId="39" applyFont="1" applyFill="1" applyBorder="1" applyAlignment="1">
      <alignment horizontal="left" vertical="center" wrapText="1"/>
    </xf>
    <xf numFmtId="0" fontId="102" fillId="22" borderId="13" xfId="39" applyFont="1" applyFill="1" applyBorder="1" applyAlignment="1">
      <alignment horizontal="center" vertical="center" wrapText="1"/>
    </xf>
    <xf numFmtId="0" fontId="15" fillId="0" borderId="30" xfId="39" applyFont="1" applyBorder="1" applyAlignment="1">
      <alignment horizontal="left" vertical="center" wrapText="1"/>
    </xf>
    <xf numFmtId="0" fontId="5" fillId="21" borderId="30" xfId="39" applyFill="1" applyBorder="1" applyAlignment="1">
      <alignment horizontal="left" vertical="center" wrapText="1"/>
    </xf>
    <xf numFmtId="0" fontId="5" fillId="21" borderId="46" xfId="39" applyFill="1" applyBorder="1" applyAlignment="1">
      <alignment horizontal="left" vertical="center" wrapText="1"/>
    </xf>
    <xf numFmtId="0" fontId="5" fillId="21" borderId="14" xfId="39" applyFill="1" applyBorder="1" applyAlignment="1">
      <alignment horizontal="left" vertical="center" wrapText="1"/>
    </xf>
    <xf numFmtId="0" fontId="5" fillId="0" borderId="46" xfId="39" applyBorder="1" applyAlignment="1">
      <alignment horizontal="center" wrapText="1"/>
    </xf>
    <xf numFmtId="0" fontId="5" fillId="0" borderId="14" xfId="39" applyBorder="1" applyAlignment="1">
      <alignment horizontal="center" wrapText="1"/>
    </xf>
    <xf numFmtId="0" fontId="101" fillId="0" borderId="30" xfId="39" applyFont="1" applyBorder="1" applyAlignment="1">
      <alignment horizontal="left" vertical="center"/>
    </xf>
    <xf numFmtId="0" fontId="101" fillId="0" borderId="46" xfId="39" applyFont="1" applyBorder="1" applyAlignment="1">
      <alignment horizontal="left" vertical="center"/>
    </xf>
    <xf numFmtId="0" fontId="101" fillId="0" borderId="14" xfId="39" applyFont="1" applyBorder="1" applyAlignment="1">
      <alignment horizontal="left" vertical="center"/>
    </xf>
    <xf numFmtId="0" fontId="102" fillId="0" borderId="30" xfId="39" applyFont="1" applyBorder="1" applyAlignment="1">
      <alignment horizontal="center" wrapText="1"/>
    </xf>
    <xf numFmtId="0" fontId="102" fillId="0" borderId="46" xfId="39" applyFont="1" applyBorder="1" applyAlignment="1">
      <alignment horizontal="center" wrapText="1"/>
    </xf>
    <xf numFmtId="0" fontId="102" fillId="0" borderId="14" xfId="39" applyFont="1" applyBorder="1" applyAlignment="1">
      <alignment horizontal="center" wrapText="1"/>
    </xf>
    <xf numFmtId="0" fontId="5" fillId="0" borderId="30" xfId="39" applyBorder="1" applyAlignment="1">
      <alignment horizontal="left" vertical="center" wrapText="1"/>
    </xf>
    <xf numFmtId="0" fontId="5" fillId="0" borderId="46" xfId="39" applyBorder="1" applyAlignment="1">
      <alignment horizontal="left" vertical="center" wrapText="1"/>
    </xf>
    <xf numFmtId="0" fontId="5" fillId="0" borderId="14" xfId="39" applyBorder="1" applyAlignment="1">
      <alignment horizontal="left" vertical="center" wrapText="1"/>
    </xf>
    <xf numFmtId="0" fontId="102" fillId="0" borderId="30" xfId="39" applyFont="1" applyBorder="1" applyAlignment="1">
      <alignment horizontal="center"/>
    </xf>
    <xf numFmtId="0" fontId="102" fillId="0" borderId="46" xfId="39" applyFont="1" applyBorder="1" applyAlignment="1">
      <alignment horizontal="center"/>
    </xf>
    <xf numFmtId="0" fontId="102" fillId="0" borderId="14" xfId="39" applyFont="1" applyBorder="1" applyAlignment="1">
      <alignment horizontal="center"/>
    </xf>
    <xf numFmtId="0" fontId="101" fillId="0" borderId="13" xfId="39" applyFont="1" applyBorder="1" applyAlignment="1">
      <alignment horizontal="left" vertical="center" wrapText="1"/>
    </xf>
    <xf numFmtId="0" fontId="102" fillId="0" borderId="46" xfId="39" applyFont="1" applyBorder="1" applyAlignment="1">
      <alignment horizontal="left" vertical="center" wrapText="1"/>
    </xf>
    <xf numFmtId="0" fontId="102" fillId="0" borderId="14" xfId="39" applyFont="1" applyBorder="1" applyAlignment="1">
      <alignment horizontal="left" vertical="center" wrapText="1"/>
    </xf>
    <xf numFmtId="0" fontId="101" fillId="21" borderId="13" xfId="39" applyFont="1" applyFill="1" applyBorder="1" applyAlignment="1">
      <alignment vertical="top"/>
    </xf>
    <xf numFmtId="0" fontId="101" fillId="0" borderId="13" xfId="39" applyFont="1" applyBorder="1" applyAlignment="1">
      <alignment vertical="top"/>
    </xf>
    <xf numFmtId="0" fontId="101" fillId="0" borderId="13" xfId="39" applyFont="1" applyBorder="1" applyAlignment="1">
      <alignment horizontal="left" vertical="top" wrapText="1"/>
    </xf>
    <xf numFmtId="0" fontId="101" fillId="0" borderId="13" xfId="39" applyFont="1" applyBorder="1" applyAlignment="1">
      <alignment vertical="top" wrapText="1"/>
    </xf>
    <xf numFmtId="0" fontId="101" fillId="0" borderId="13" xfId="39" applyFont="1" applyBorder="1" applyAlignment="1">
      <alignment horizontal="left" vertical="top"/>
    </xf>
    <xf numFmtId="0" fontId="101" fillId="0" borderId="30" xfId="39" applyFont="1" applyBorder="1" applyAlignment="1">
      <alignment horizontal="center"/>
    </xf>
    <xf numFmtId="0" fontId="5" fillId="0" borderId="46" xfId="39" applyBorder="1" applyAlignment="1">
      <alignment horizontal="center"/>
    </xf>
    <xf numFmtId="0" fontId="5" fillId="0" borderId="14" xfId="39" applyBorder="1" applyAlignment="1">
      <alignment horizontal="center"/>
    </xf>
    <xf numFmtId="0" fontId="101" fillId="0" borderId="30" xfId="39" applyFont="1" applyBorder="1" applyAlignment="1">
      <alignment horizontal="left" vertical="top" wrapText="1"/>
    </xf>
    <xf numFmtId="0" fontId="101" fillId="21" borderId="13" xfId="39" applyFont="1" applyFill="1" applyBorder="1" applyAlignment="1">
      <alignment horizontal="left" vertical="top"/>
    </xf>
    <xf numFmtId="0" fontId="102" fillId="0" borderId="46" xfId="39" applyFont="1" applyBorder="1" applyAlignment="1">
      <alignment horizontal="left" vertical="top" wrapText="1"/>
    </xf>
    <xf numFmtId="0" fontId="102" fillId="0" borderId="14" xfId="39" applyFont="1" applyBorder="1" applyAlignment="1">
      <alignment horizontal="left" vertical="top" wrapText="1"/>
    </xf>
    <xf numFmtId="0" fontId="102" fillId="22" borderId="30" xfId="39" applyFont="1" applyFill="1" applyBorder="1" applyAlignment="1">
      <alignment horizontal="center" vertical="center"/>
    </xf>
    <xf numFmtId="0" fontId="102" fillId="22" borderId="46" xfId="39" applyFont="1" applyFill="1" applyBorder="1" applyAlignment="1">
      <alignment horizontal="center" vertical="center"/>
    </xf>
    <xf numFmtId="0" fontId="102" fillId="22" borderId="14" xfId="39" applyFont="1" applyFill="1" applyBorder="1" applyAlignment="1">
      <alignment horizontal="center" vertical="center"/>
    </xf>
    <xf numFmtId="0" fontId="2" fillId="22" borderId="39" xfId="39" applyFont="1" applyFill="1" applyBorder="1" applyAlignment="1">
      <alignment horizontal="center"/>
    </xf>
    <xf numFmtId="0" fontId="2" fillId="22" borderId="15" xfId="39" applyFont="1" applyFill="1" applyBorder="1" applyAlignment="1">
      <alignment horizontal="center"/>
    </xf>
    <xf numFmtId="0" fontId="2" fillId="22" borderId="36" xfId="39" applyFont="1" applyFill="1" applyBorder="1" applyAlignment="1">
      <alignment horizontal="center"/>
    </xf>
    <xf numFmtId="0" fontId="2" fillId="22" borderId="37" xfId="39" applyFont="1" applyFill="1" applyBorder="1" applyAlignment="1">
      <alignment horizontal="center"/>
    </xf>
    <xf numFmtId="0" fontId="2" fillId="22" borderId="38" xfId="39" applyFont="1" applyFill="1" applyBorder="1" applyAlignment="1">
      <alignment horizontal="center"/>
    </xf>
    <xf numFmtId="0" fontId="2" fillId="22" borderId="29" xfId="39" applyFont="1" applyFill="1" applyBorder="1" applyAlignment="1">
      <alignment horizontal="center"/>
    </xf>
    <xf numFmtId="0" fontId="2" fillId="22" borderId="10" xfId="39" applyFont="1" applyFill="1" applyBorder="1" applyAlignment="1">
      <alignment horizontal="center"/>
    </xf>
    <xf numFmtId="0" fontId="2" fillId="22" borderId="12" xfId="39" applyFont="1" applyFill="1" applyBorder="1" applyAlignment="1">
      <alignment horizontal="center"/>
    </xf>
    <xf numFmtId="0" fontId="2" fillId="22" borderId="30" xfId="39" applyFont="1" applyFill="1" applyBorder="1" applyAlignment="1">
      <alignment horizontal="left" wrapText="1"/>
    </xf>
    <xf numFmtId="0" fontId="2" fillId="22" borderId="46" xfId="39" applyFont="1" applyFill="1" applyBorder="1" applyAlignment="1">
      <alignment horizontal="left" wrapText="1"/>
    </xf>
    <xf numFmtId="0" fontId="2" fillId="22" borderId="14" xfId="39" applyFont="1" applyFill="1" applyBorder="1" applyAlignment="1">
      <alignment horizontal="left" wrapText="1"/>
    </xf>
    <xf numFmtId="0" fontId="127" fillId="21" borderId="13" xfId="39" applyFont="1" applyFill="1" applyBorder="1" applyAlignment="1">
      <alignment horizontal="center" wrapText="1"/>
    </xf>
    <xf numFmtId="0" fontId="127" fillId="0" borderId="30" xfId="39" applyFont="1" applyBorder="1" applyAlignment="1">
      <alignment horizontal="left" vertical="top" wrapText="1"/>
    </xf>
    <xf numFmtId="0" fontId="127" fillId="0" borderId="46" xfId="39" applyFont="1" applyBorder="1" applyAlignment="1">
      <alignment horizontal="left" vertical="top" wrapText="1"/>
    </xf>
    <xf numFmtId="0" fontId="127" fillId="0" borderId="14" xfId="39" applyFont="1" applyBorder="1" applyAlignment="1">
      <alignment horizontal="left" vertical="top" wrapText="1"/>
    </xf>
    <xf numFmtId="0" fontId="102" fillId="22" borderId="30" xfId="39" applyFont="1" applyFill="1" applyBorder="1" applyAlignment="1">
      <alignment horizontal="center" vertical="center" wrapText="1"/>
    </xf>
    <xf numFmtId="0" fontId="102" fillId="22" borderId="46" xfId="39" applyFont="1" applyFill="1" applyBorder="1" applyAlignment="1">
      <alignment horizontal="center" vertical="center" wrapText="1"/>
    </xf>
    <xf numFmtId="0" fontId="102" fillId="22" borderId="14" xfId="39" applyFont="1" applyFill="1" applyBorder="1" applyAlignment="1">
      <alignment horizontal="center" vertical="center" wrapText="1"/>
    </xf>
    <xf numFmtId="0" fontId="102" fillId="22" borderId="30" xfId="39" applyFont="1" applyFill="1" applyBorder="1" applyAlignment="1">
      <alignment horizontal="center" wrapText="1"/>
    </xf>
    <xf numFmtId="0" fontId="102" fillId="22" borderId="46" xfId="39" applyFont="1" applyFill="1" applyBorder="1" applyAlignment="1">
      <alignment horizontal="center" wrapText="1"/>
    </xf>
    <xf numFmtId="0" fontId="102" fillId="22" borderId="14" xfId="39" applyFont="1" applyFill="1" applyBorder="1" applyAlignment="1">
      <alignment horizontal="center" wrapText="1"/>
    </xf>
    <xf numFmtId="0" fontId="6" fillId="21" borderId="27" xfId="39" applyFont="1" applyFill="1" applyBorder="1" applyAlignment="1">
      <alignment horizontal="left" vertical="top"/>
    </xf>
    <xf numFmtId="0" fontId="6" fillId="21" borderId="24" xfId="39" applyFont="1" applyFill="1" applyBorder="1" applyAlignment="1">
      <alignment horizontal="left" vertical="top"/>
    </xf>
    <xf numFmtId="0" fontId="6" fillId="21" borderId="74" xfId="39" quotePrefix="1" applyFont="1" applyFill="1" applyBorder="1" applyAlignment="1">
      <alignment horizontal="center"/>
    </xf>
    <xf numFmtId="0" fontId="6" fillId="21" borderId="73" xfId="39" quotePrefix="1" applyFont="1" applyFill="1" applyBorder="1" applyAlignment="1">
      <alignment horizontal="center"/>
    </xf>
    <xf numFmtId="0" fontId="6" fillId="21" borderId="31" xfId="39" quotePrefix="1" applyFont="1" applyFill="1" applyBorder="1" applyAlignment="1">
      <alignment horizontal="center"/>
    </xf>
    <xf numFmtId="0" fontId="6" fillId="21" borderId="22" xfId="39" applyFont="1" applyFill="1" applyBorder="1" applyAlignment="1">
      <alignment horizontal="left" vertical="top"/>
    </xf>
    <xf numFmtId="14" fontId="5" fillId="18" borderId="10" xfId="39" applyNumberFormat="1" applyFill="1" applyBorder="1" applyAlignment="1" applyProtection="1">
      <alignment horizontal="left"/>
      <protection locked="0"/>
    </xf>
    <xf numFmtId="0" fontId="5" fillId="18" borderId="12" xfId="39" applyFill="1" applyBorder="1" applyAlignment="1" applyProtection="1">
      <alignment horizontal="left"/>
      <protection locked="0"/>
    </xf>
    <xf numFmtId="0" fontId="5" fillId="21" borderId="24" xfId="39" applyFill="1" applyBorder="1" applyAlignment="1">
      <alignment horizontal="center" vertical="top"/>
    </xf>
    <xf numFmtId="0" fontId="5" fillId="21" borderId="48" xfId="39" applyFill="1" applyBorder="1" applyAlignment="1">
      <alignment horizontal="center" vertical="top"/>
    </xf>
    <xf numFmtId="0" fontId="6" fillId="0" borderId="58" xfId="39" applyFont="1" applyBorder="1" applyAlignment="1">
      <alignment horizontal="center" vertical="center" wrapText="1"/>
    </xf>
    <xf numFmtId="0" fontId="6" fillId="0" borderId="69" xfId="39" applyFont="1" applyBorder="1" applyAlignment="1">
      <alignment horizontal="center" vertical="center" wrapText="1"/>
    </xf>
    <xf numFmtId="0" fontId="13" fillId="21" borderId="24" xfId="39" quotePrefix="1" applyFont="1" applyFill="1" applyBorder="1" applyAlignment="1" applyProtection="1">
      <alignment horizontal="left"/>
      <protection locked="0"/>
    </xf>
    <xf numFmtId="0" fontId="13" fillId="21" borderId="61" xfId="39" quotePrefix="1" applyFont="1" applyFill="1" applyBorder="1" applyAlignment="1" applyProtection="1">
      <alignment horizontal="left"/>
      <protection locked="0"/>
    </xf>
    <xf numFmtId="0" fontId="23" fillId="18" borderId="36" xfId="39" applyFont="1" applyFill="1" applyBorder="1" applyAlignment="1">
      <alignment horizontal="left"/>
    </xf>
    <xf numFmtId="0" fontId="23" fillId="18" borderId="37" xfId="39" applyFont="1" applyFill="1" applyBorder="1" applyAlignment="1">
      <alignment horizontal="left"/>
    </xf>
    <xf numFmtId="0" fontId="23" fillId="18" borderId="38" xfId="39" applyFont="1" applyFill="1" applyBorder="1" applyAlignment="1">
      <alignment horizontal="left"/>
    </xf>
    <xf numFmtId="0" fontId="6" fillId="21" borderId="59" xfId="39" quotePrefix="1" applyFont="1" applyFill="1" applyBorder="1" applyAlignment="1">
      <alignment horizontal="center"/>
    </xf>
    <xf numFmtId="0" fontId="6" fillId="0" borderId="79" xfId="39" quotePrefix="1" applyFont="1" applyBorder="1" applyAlignment="1">
      <alignment horizontal="center" vertical="center" wrapText="1"/>
    </xf>
    <xf numFmtId="0" fontId="6" fillId="0" borderId="64" xfId="39" quotePrefix="1" applyFont="1" applyBorder="1" applyAlignment="1">
      <alignment horizontal="center" vertical="center" wrapText="1"/>
    </xf>
    <xf numFmtId="0" fontId="6" fillId="0" borderId="58" xfId="39" quotePrefix="1" applyFont="1" applyBorder="1" applyAlignment="1">
      <alignment horizontal="center" vertical="center" wrapText="1"/>
    </xf>
    <xf numFmtId="0" fontId="6" fillId="0" borderId="69" xfId="39" quotePrefix="1" applyFont="1" applyBorder="1" applyAlignment="1">
      <alignment horizontal="center" vertical="center" wrapText="1"/>
    </xf>
    <xf numFmtId="0" fontId="33" fillId="18" borderId="16" xfId="39" applyFont="1" applyFill="1" applyBorder="1" applyAlignment="1">
      <alignment horizontal="center" vertical="center"/>
    </xf>
    <xf numFmtId="0" fontId="33" fillId="18" borderId="17" xfId="39" applyFont="1" applyFill="1" applyBorder="1" applyAlignment="1">
      <alignment horizontal="center" vertical="center"/>
    </xf>
    <xf numFmtId="0" fontId="33" fillId="18" borderId="41" xfId="39" applyFont="1" applyFill="1" applyBorder="1" applyAlignment="1">
      <alignment horizontal="center" vertical="center"/>
    </xf>
    <xf numFmtId="0" fontId="13" fillId="21" borderId="24" xfId="39" applyFont="1" applyFill="1" applyBorder="1" applyAlignment="1">
      <alignment horizontal="center"/>
    </xf>
    <xf numFmtId="0" fontId="13" fillId="21" borderId="24" xfId="39" applyFont="1" applyFill="1" applyBorder="1" applyAlignment="1">
      <alignment horizontal="left"/>
    </xf>
    <xf numFmtId="0" fontId="13" fillId="21" borderId="61" xfId="39" applyFont="1" applyFill="1" applyBorder="1" applyAlignment="1">
      <alignment horizontal="left"/>
    </xf>
    <xf numFmtId="0" fontId="13" fillId="21" borderId="22" xfId="39" applyFont="1" applyFill="1" applyBorder="1" applyAlignment="1">
      <alignment horizontal="center"/>
    </xf>
    <xf numFmtId="0" fontId="13" fillId="21" borderId="22" xfId="39" applyFont="1" applyFill="1" applyBorder="1" applyAlignment="1">
      <alignment horizontal="left"/>
    </xf>
    <xf numFmtId="0" fontId="13" fillId="21" borderId="23" xfId="39" applyFont="1" applyFill="1" applyBorder="1" applyAlignment="1">
      <alignment horizontal="left"/>
    </xf>
    <xf numFmtId="0" fontId="5" fillId="18" borderId="10" xfId="39" applyFill="1" applyBorder="1" applyAlignment="1" applyProtection="1">
      <alignment horizontal="left"/>
      <protection locked="0"/>
    </xf>
    <xf numFmtId="0" fontId="5" fillId="18" borderId="29" xfId="39" applyFill="1" applyBorder="1" applyAlignment="1">
      <alignment horizontal="left"/>
    </xf>
    <xf numFmtId="0" fontId="5" fillId="18" borderId="10" xfId="39" applyFill="1" applyBorder="1" applyAlignment="1">
      <alignment horizontal="left"/>
    </xf>
    <xf numFmtId="0" fontId="9" fillId="21" borderId="17" xfId="39" applyFont="1" applyFill="1" applyBorder="1" applyAlignment="1" applyProtection="1">
      <alignment horizontal="left"/>
      <protection locked="0"/>
    </xf>
    <xf numFmtId="0" fontId="9" fillId="21" borderId="41" xfId="39" applyFont="1" applyFill="1" applyBorder="1" applyAlignment="1" applyProtection="1">
      <alignment horizontal="left"/>
      <protection locked="0"/>
    </xf>
    <xf numFmtId="0" fontId="6" fillId="0" borderId="82" xfId="39" applyFont="1" applyBorder="1" applyAlignment="1">
      <alignment horizontal="center" vertical="center" wrapText="1"/>
    </xf>
    <xf numFmtId="0" fontId="6" fillId="0" borderId="68" xfId="39" applyFont="1" applyBorder="1" applyAlignment="1">
      <alignment horizontal="center" vertical="center" wrapText="1"/>
    </xf>
    <xf numFmtId="0" fontId="6" fillId="0" borderId="24" xfId="39" applyFont="1" applyBorder="1" applyAlignment="1">
      <alignment horizontal="center" vertical="center" wrapText="1"/>
    </xf>
    <xf numFmtId="0" fontId="5" fillId="18" borderId="70" xfId="39" applyFill="1" applyBorder="1" applyAlignment="1">
      <alignment horizontal="left"/>
    </xf>
    <xf numFmtId="0" fontId="5" fillId="18" borderId="71" xfId="39" applyFill="1" applyBorder="1" applyAlignment="1">
      <alignment horizontal="left"/>
    </xf>
    <xf numFmtId="0" fontId="5" fillId="18" borderId="72" xfId="39" applyFill="1" applyBorder="1" applyAlignment="1">
      <alignment horizontal="left"/>
    </xf>
    <xf numFmtId="0" fontId="6" fillId="0" borderId="48" xfId="39" applyFont="1" applyBorder="1" applyAlignment="1">
      <alignment horizontal="center" vertical="center"/>
    </xf>
    <xf numFmtId="0" fontId="6" fillId="0" borderId="49" xfId="39" applyFont="1" applyBorder="1" applyAlignment="1">
      <alignment horizontal="center" vertical="center"/>
    </xf>
    <xf numFmtId="0" fontId="6" fillId="0" borderId="50" xfId="39" applyFont="1" applyBorder="1" applyAlignment="1">
      <alignment horizontal="center" vertical="center"/>
    </xf>
    <xf numFmtId="0" fontId="33" fillId="18" borderId="16" xfId="0" applyFont="1" applyFill="1" applyBorder="1" applyAlignment="1">
      <alignment horizontal="center" vertical="center" wrapText="1"/>
    </xf>
    <xf numFmtId="0" fontId="13" fillId="21" borderId="48" xfId="0" applyFont="1" applyFill="1" applyBorder="1" applyAlignment="1">
      <alignment horizontal="left"/>
    </xf>
    <xf numFmtId="0" fontId="13" fillId="21" borderId="49" xfId="0" applyFont="1" applyFill="1" applyBorder="1" applyAlignment="1">
      <alignment horizontal="left"/>
    </xf>
    <xf numFmtId="0" fontId="13" fillId="21" borderId="51" xfId="0" applyFont="1" applyFill="1" applyBorder="1" applyAlignment="1">
      <alignment horizontal="left"/>
    </xf>
    <xf numFmtId="0" fontId="13" fillId="21" borderId="74" xfId="0" applyFont="1" applyFill="1" applyBorder="1" applyAlignment="1">
      <alignment horizontal="left"/>
    </xf>
    <xf numFmtId="0" fontId="13" fillId="21" borderId="73" xfId="0" applyFont="1" applyFill="1" applyBorder="1" applyAlignment="1">
      <alignment horizontal="left"/>
    </xf>
    <xf numFmtId="0" fontId="13" fillId="21" borderId="59" xfId="0" applyFont="1" applyFill="1" applyBorder="1" applyAlignment="1">
      <alignment horizontal="left"/>
    </xf>
    <xf numFmtId="0" fontId="6" fillId="0" borderId="27"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2" xfId="0" quotePrefix="1" applyFont="1" applyBorder="1" applyAlignment="1">
      <alignment horizontal="center" vertical="center" wrapText="1"/>
    </xf>
    <xf numFmtId="0" fontId="6" fillId="21" borderId="30" xfId="39" applyFont="1" applyFill="1" applyBorder="1" applyAlignment="1">
      <alignment horizontal="center" vertical="center"/>
    </xf>
    <xf numFmtId="0" fontId="6" fillId="21" borderId="46" xfId="39" applyFont="1" applyFill="1" applyBorder="1" applyAlignment="1">
      <alignment horizontal="center" vertical="center"/>
    </xf>
    <xf numFmtId="0" fontId="6" fillId="21" borderId="14" xfId="39" applyFont="1" applyFill="1" applyBorder="1" applyAlignment="1">
      <alignment horizontal="center" vertical="center"/>
    </xf>
    <xf numFmtId="0" fontId="6" fillId="0" borderId="58" xfId="0" applyFont="1" applyBorder="1" applyAlignment="1">
      <alignment horizontal="center" vertical="center" wrapText="1"/>
    </xf>
    <xf numFmtId="0" fontId="6" fillId="0" borderId="69" xfId="0" applyFont="1" applyBorder="1" applyAlignment="1">
      <alignment horizontal="center" vertical="center" wrapText="1"/>
    </xf>
    <xf numFmtId="0" fontId="13" fillId="21" borderId="48" xfId="0" applyFont="1" applyFill="1" applyBorder="1" applyAlignment="1">
      <alignment horizontal="center"/>
    </xf>
    <xf numFmtId="0" fontId="13" fillId="21" borderId="49" xfId="0" applyFont="1" applyFill="1" applyBorder="1" applyAlignment="1">
      <alignment horizontal="center"/>
    </xf>
    <xf numFmtId="0" fontId="13" fillId="21" borderId="50" xfId="0" applyFont="1" applyFill="1" applyBorder="1" applyAlignment="1">
      <alignment horizontal="center"/>
    </xf>
    <xf numFmtId="0" fontId="13" fillId="21" borderId="74" xfId="0" applyFont="1" applyFill="1" applyBorder="1" applyAlignment="1">
      <alignment horizontal="center"/>
    </xf>
    <xf numFmtId="0" fontId="13" fillId="21" borderId="73" xfId="0" applyFont="1" applyFill="1" applyBorder="1" applyAlignment="1">
      <alignment horizontal="center"/>
    </xf>
    <xf numFmtId="0" fontId="13" fillId="21" borderId="31" xfId="0" applyFont="1" applyFill="1" applyBorder="1" applyAlignment="1">
      <alignment horizontal="center"/>
    </xf>
    <xf numFmtId="0" fontId="5" fillId="21" borderId="48" xfId="0" applyFont="1" applyFill="1" applyBorder="1" applyAlignment="1">
      <alignment horizontal="center" vertical="top"/>
    </xf>
    <xf numFmtId="0" fontId="5" fillId="21" borderId="49" xfId="0" applyFont="1" applyFill="1" applyBorder="1" applyAlignment="1">
      <alignment horizontal="center" vertical="top"/>
    </xf>
    <xf numFmtId="0" fontId="5" fillId="21" borderId="50" xfId="0" applyFont="1" applyFill="1" applyBorder="1" applyAlignment="1">
      <alignment horizontal="center" vertical="top"/>
    </xf>
    <xf numFmtId="14" fontId="6" fillId="21" borderId="74" xfId="0" applyNumberFormat="1" applyFont="1" applyFill="1" applyBorder="1" applyAlignment="1">
      <alignment horizontal="center"/>
    </xf>
    <xf numFmtId="14" fontId="6" fillId="21" borderId="73" xfId="0" applyNumberFormat="1" applyFont="1" applyFill="1" applyBorder="1" applyAlignment="1">
      <alignment horizontal="center"/>
    </xf>
    <xf numFmtId="14" fontId="6" fillId="21" borderId="31" xfId="0" applyNumberFormat="1" applyFont="1" applyFill="1" applyBorder="1" applyAlignment="1">
      <alignment horizontal="center"/>
    </xf>
    <xf numFmtId="0" fontId="6" fillId="21" borderId="47" xfId="0" applyFont="1" applyFill="1" applyBorder="1" applyAlignment="1">
      <alignment horizontal="left" vertical="top"/>
    </xf>
    <xf numFmtId="0" fontId="6" fillId="21" borderId="17" xfId="0" applyFont="1" applyFill="1" applyBorder="1" applyAlignment="1">
      <alignment horizontal="left" vertical="top"/>
    </xf>
    <xf numFmtId="0" fontId="6" fillId="21" borderId="45" xfId="0" applyFont="1" applyFill="1" applyBorder="1" applyAlignment="1">
      <alignment horizontal="left" vertical="top"/>
    </xf>
    <xf numFmtId="0" fontId="6" fillId="21" borderId="33" xfId="0" applyFont="1" applyFill="1" applyBorder="1" applyAlignment="1">
      <alignment horizontal="left" vertical="top"/>
    </xf>
    <xf numFmtId="0" fontId="6" fillId="21" borderId="43" xfId="0" applyFont="1" applyFill="1" applyBorder="1" applyAlignment="1">
      <alignment horizontal="left" vertical="top"/>
    </xf>
    <xf numFmtId="0" fontId="6" fillId="21" borderId="32" xfId="0" applyFont="1" applyFill="1" applyBorder="1" applyAlignment="1">
      <alignment horizontal="left" vertical="top"/>
    </xf>
    <xf numFmtId="0" fontId="13" fillId="21" borderId="47" xfId="0" quotePrefix="1" applyFont="1" applyFill="1" applyBorder="1" applyAlignment="1" applyProtection="1">
      <alignment horizontal="center" vertical="center"/>
      <protection locked="0"/>
    </xf>
    <xf numFmtId="0" fontId="13" fillId="21" borderId="17" xfId="0" quotePrefix="1" applyFont="1" applyFill="1" applyBorder="1" applyAlignment="1" applyProtection="1">
      <alignment horizontal="center" vertical="center"/>
      <protection locked="0"/>
    </xf>
    <xf numFmtId="0" fontId="13" fillId="21" borderId="41" xfId="0" quotePrefix="1" applyFont="1" applyFill="1" applyBorder="1" applyAlignment="1" applyProtection="1">
      <alignment horizontal="center" vertical="center"/>
      <protection locked="0"/>
    </xf>
    <xf numFmtId="0" fontId="13" fillId="21" borderId="33" xfId="0" quotePrefix="1" applyFont="1" applyFill="1" applyBorder="1" applyAlignment="1" applyProtection="1">
      <alignment horizontal="center" vertical="center"/>
      <protection locked="0"/>
    </xf>
    <xf numFmtId="0" fontId="13" fillId="21" borderId="43" xfId="0" quotePrefix="1" applyFont="1" applyFill="1" applyBorder="1" applyAlignment="1" applyProtection="1">
      <alignment horizontal="center" vertical="center"/>
      <protection locked="0"/>
    </xf>
    <xf numFmtId="0" fontId="13" fillId="21" borderId="44" xfId="0" quotePrefix="1" applyFont="1" applyFill="1" applyBorder="1" applyAlignment="1" applyProtection="1">
      <alignment horizontal="center" vertical="center"/>
      <protection locked="0"/>
    </xf>
    <xf numFmtId="0" fontId="6" fillId="18" borderId="15" xfId="0" applyFont="1" applyFill="1" applyBorder="1" applyProtection="1">
      <protection locked="0"/>
    </xf>
    <xf numFmtId="0" fontId="6" fillId="18" borderId="13" xfId="0" applyFont="1" applyFill="1" applyBorder="1" applyProtection="1">
      <protection locked="0"/>
    </xf>
    <xf numFmtId="0" fontId="6" fillId="18" borderId="13" xfId="0" applyFont="1" applyFill="1" applyBorder="1" applyAlignment="1" applyProtection="1">
      <alignment wrapText="1"/>
      <protection locked="0"/>
    </xf>
    <xf numFmtId="0" fontId="0" fillId="18" borderId="29" xfId="0" applyFill="1" applyBorder="1" applyAlignment="1">
      <alignment horizontal="left"/>
    </xf>
    <xf numFmtId="0" fontId="0" fillId="18" borderId="10" xfId="0" applyFill="1" applyBorder="1" applyAlignment="1">
      <alignment horizontal="left"/>
    </xf>
    <xf numFmtId="0" fontId="0" fillId="18" borderId="10" xfId="0" applyFill="1" applyBorder="1" applyAlignment="1" applyProtection="1">
      <alignment horizontal="left"/>
      <protection locked="0"/>
    </xf>
    <xf numFmtId="0" fontId="6" fillId="18" borderId="22" xfId="0" applyFont="1" applyFill="1" applyBorder="1" applyProtection="1">
      <protection locked="0"/>
    </xf>
    <xf numFmtId="0" fontId="0" fillId="18" borderId="42" xfId="0" applyFill="1" applyBorder="1" applyAlignment="1">
      <alignment horizontal="left"/>
    </xf>
    <xf numFmtId="0" fontId="0" fillId="18" borderId="43" xfId="0" applyFill="1" applyBorder="1" applyAlignment="1">
      <alignment horizontal="left"/>
    </xf>
    <xf numFmtId="0" fontId="0" fillId="18" borderId="44" xfId="0" applyFill="1" applyBorder="1" applyAlignment="1">
      <alignment horizontal="left"/>
    </xf>
    <xf numFmtId="0" fontId="23" fillId="18" borderId="36" xfId="0" applyFont="1" applyFill="1" applyBorder="1" applyAlignment="1">
      <alignment horizontal="left"/>
    </xf>
    <xf numFmtId="0" fontId="23" fillId="18" borderId="37" xfId="0" applyFont="1" applyFill="1" applyBorder="1" applyAlignment="1">
      <alignment horizontal="left"/>
    </xf>
    <xf numFmtId="0" fontId="6" fillId="21" borderId="27" xfId="0" applyFont="1" applyFill="1" applyBorder="1" applyAlignment="1">
      <alignment horizontal="left" vertical="top"/>
    </xf>
    <xf numFmtId="0" fontId="6" fillId="21" borderId="24" xfId="0" applyFont="1" applyFill="1" applyBorder="1" applyAlignment="1">
      <alignment horizontal="left" vertical="top"/>
    </xf>
    <xf numFmtId="0" fontId="6" fillId="0" borderId="61" xfId="0" quotePrefix="1" applyFont="1" applyBorder="1" applyAlignment="1">
      <alignment horizontal="center" vertical="center" wrapText="1"/>
    </xf>
    <xf numFmtId="0" fontId="6" fillId="0" borderId="63" xfId="0" quotePrefix="1" applyFont="1" applyBorder="1" applyAlignment="1">
      <alignment horizontal="center" vertical="center" wrapText="1"/>
    </xf>
    <xf numFmtId="0" fontId="6" fillId="0" borderId="23" xfId="0" quotePrefix="1" applyFont="1" applyBorder="1" applyAlignment="1">
      <alignment horizontal="center" vertical="center" wrapText="1"/>
    </xf>
    <xf numFmtId="0" fontId="6" fillId="21" borderId="13" xfId="39" applyFont="1" applyFill="1" applyBorder="1" applyAlignment="1">
      <alignment horizontal="center" vertical="top"/>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4" fontId="0" fillId="18" borderId="10" xfId="0" applyNumberFormat="1" applyFill="1" applyBorder="1" applyAlignment="1" applyProtection="1">
      <alignment horizontal="left"/>
      <protection locked="0"/>
    </xf>
    <xf numFmtId="0" fontId="0" fillId="18" borderId="12" xfId="0" applyFill="1" applyBorder="1" applyAlignment="1" applyProtection="1">
      <alignment horizontal="left"/>
      <protection locked="0"/>
    </xf>
    <xf numFmtId="0" fontId="23" fillId="18" borderId="38" xfId="0" applyFont="1" applyFill="1" applyBorder="1" applyAlignment="1">
      <alignment horizontal="left"/>
    </xf>
    <xf numFmtId="0" fontId="33" fillId="18" borderId="71" xfId="0" applyFont="1" applyFill="1" applyBorder="1" applyAlignment="1">
      <alignment horizontal="center" vertical="center" wrapText="1"/>
    </xf>
    <xf numFmtId="0" fontId="33" fillId="18" borderId="72" xfId="0" applyFont="1" applyFill="1" applyBorder="1" applyAlignment="1">
      <alignment horizontal="center" vertical="center" wrapText="1"/>
    </xf>
    <xf numFmtId="0" fontId="6" fillId="18" borderId="30" xfId="0" applyFont="1" applyFill="1" applyBorder="1" applyAlignment="1" applyProtection="1">
      <alignment horizontal="center"/>
      <protection locked="0"/>
    </xf>
    <xf numFmtId="0" fontId="6" fillId="18" borderId="14" xfId="0" applyFont="1" applyFill="1" applyBorder="1" applyAlignment="1" applyProtection="1">
      <alignment horizontal="center"/>
      <protection locked="0"/>
    </xf>
    <xf numFmtId="0" fontId="13" fillId="21" borderId="24" xfId="0" applyFont="1" applyFill="1" applyBorder="1" applyAlignment="1">
      <alignment horizontal="left"/>
    </xf>
    <xf numFmtId="0" fontId="13" fillId="21" borderId="61" xfId="0" applyFont="1" applyFill="1" applyBorder="1" applyAlignment="1">
      <alignment horizontal="left"/>
    </xf>
    <xf numFmtId="0" fontId="13" fillId="21" borderId="24" xfId="0" quotePrefix="1" applyFont="1" applyFill="1" applyBorder="1" applyAlignment="1" applyProtection="1">
      <alignment horizontal="left"/>
      <protection locked="0"/>
    </xf>
    <xf numFmtId="0" fontId="13" fillId="21" borderId="61" xfId="0" quotePrefix="1" applyFont="1" applyFill="1" applyBorder="1" applyAlignment="1" applyProtection="1">
      <alignment horizontal="left"/>
      <protection locked="0"/>
    </xf>
    <xf numFmtId="0" fontId="6" fillId="0" borderId="79" xfId="0" quotePrefix="1" applyFont="1" applyBorder="1" applyAlignment="1">
      <alignment horizontal="center" vertical="center" wrapText="1"/>
    </xf>
    <xf numFmtId="0" fontId="6" fillId="0" borderId="64" xfId="0" quotePrefix="1" applyFont="1" applyBorder="1" applyAlignment="1">
      <alignment horizontal="center" vertical="center" wrapText="1"/>
    </xf>
    <xf numFmtId="0" fontId="6" fillId="18" borderId="29" xfId="0" applyFont="1" applyFill="1" applyBorder="1" applyAlignment="1" applyProtection="1">
      <alignment horizontal="center"/>
      <protection locked="0"/>
    </xf>
    <xf numFmtId="0" fontId="6" fillId="18" borderId="12" xfId="0" applyFont="1" applyFill="1" applyBorder="1" applyAlignment="1" applyProtection="1">
      <alignment horizontal="center"/>
      <protection locked="0"/>
    </xf>
    <xf numFmtId="0" fontId="6" fillId="21" borderId="74" xfId="0" quotePrefix="1" applyFont="1" applyFill="1" applyBorder="1" applyAlignment="1">
      <alignment horizontal="center"/>
    </xf>
    <xf numFmtId="0" fontId="6" fillId="21" borderId="73" xfId="0" quotePrefix="1" applyFont="1" applyFill="1" applyBorder="1" applyAlignment="1">
      <alignment horizontal="center"/>
    </xf>
    <xf numFmtId="0" fontId="6" fillId="21" borderId="31" xfId="0" quotePrefix="1" applyFont="1" applyFill="1" applyBorder="1" applyAlignment="1">
      <alignment horizontal="center"/>
    </xf>
    <xf numFmtId="0" fontId="13" fillId="21" borderId="22" xfId="0" applyFont="1" applyFill="1" applyBorder="1" applyAlignment="1">
      <alignment horizontal="left"/>
    </xf>
    <xf numFmtId="0" fontId="13" fillId="21" borderId="23" xfId="0" applyFont="1" applyFill="1" applyBorder="1" applyAlignment="1">
      <alignment horizontal="left"/>
    </xf>
    <xf numFmtId="0" fontId="6" fillId="21" borderId="59" xfId="0" quotePrefix="1" applyFont="1" applyFill="1" applyBorder="1" applyAlignment="1">
      <alignment horizontal="center"/>
    </xf>
    <xf numFmtId="0" fontId="6" fillId="21" borderId="22" xfId="0" applyFont="1" applyFill="1" applyBorder="1" applyAlignment="1">
      <alignment horizontal="left" vertical="top"/>
    </xf>
    <xf numFmtId="0" fontId="6" fillId="0" borderId="58" xfId="0" quotePrefix="1" applyFont="1" applyBorder="1" applyAlignment="1">
      <alignment horizontal="center" vertical="center" wrapText="1"/>
    </xf>
    <xf numFmtId="0" fontId="6" fillId="0" borderId="69" xfId="0" quotePrefix="1" applyFont="1" applyBorder="1" applyAlignment="1">
      <alignment horizontal="center" vertical="center" wrapText="1"/>
    </xf>
    <xf numFmtId="0" fontId="0" fillId="21" borderId="24" xfId="0" applyFill="1" applyBorder="1" applyAlignment="1">
      <alignment horizontal="center" vertical="top"/>
    </xf>
    <xf numFmtId="0" fontId="0" fillId="21" borderId="48" xfId="0" applyFill="1" applyBorder="1" applyAlignment="1">
      <alignment horizontal="center" vertical="top"/>
    </xf>
    <xf numFmtId="0" fontId="6" fillId="0" borderId="82"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47"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2" xfId="0" applyFont="1" applyBorder="1" applyAlignment="1">
      <alignment horizontal="center" vertical="center" wrapText="1"/>
    </xf>
    <xf numFmtId="0" fontId="13" fillId="21" borderId="24" xfId="0" applyFont="1" applyFill="1" applyBorder="1" applyAlignment="1">
      <alignment horizontal="center"/>
    </xf>
    <xf numFmtId="0" fontId="13" fillId="21" borderId="22" xfId="0" applyFont="1" applyFill="1" applyBorder="1" applyAlignment="1">
      <alignment horizontal="center"/>
    </xf>
    <xf numFmtId="0" fontId="24" fillId="18" borderId="30" xfId="0" applyFont="1" applyFill="1" applyBorder="1" applyAlignment="1" applyProtection="1">
      <alignment horizontal="center"/>
      <protection locked="0"/>
    </xf>
    <xf numFmtId="0" fontId="24" fillId="18" borderId="14" xfId="0" applyFont="1" applyFill="1" applyBorder="1" applyAlignment="1" applyProtection="1">
      <alignment horizontal="center"/>
      <protection locked="0"/>
    </xf>
    <xf numFmtId="0" fontId="0" fillId="18" borderId="70" xfId="0" applyFill="1" applyBorder="1" applyAlignment="1">
      <alignment horizontal="left"/>
    </xf>
    <xf numFmtId="0" fontId="0" fillId="18" borderId="71" xfId="0" applyFill="1" applyBorder="1" applyAlignment="1">
      <alignment horizontal="left"/>
    </xf>
    <xf numFmtId="0" fontId="0" fillId="18" borderId="72" xfId="0" applyFill="1" applyBorder="1" applyAlignment="1">
      <alignment horizontal="left"/>
    </xf>
    <xf numFmtId="0" fontId="6" fillId="18" borderId="74" xfId="0" applyFont="1" applyFill="1" applyBorder="1" applyAlignment="1" applyProtection="1">
      <alignment horizontal="center"/>
      <protection locked="0"/>
    </xf>
    <xf numFmtId="0" fontId="6" fillId="18" borderId="31" xfId="0" applyFont="1" applyFill="1" applyBorder="1" applyAlignment="1" applyProtection="1">
      <alignment horizontal="center"/>
      <protection locked="0"/>
    </xf>
    <xf numFmtId="0" fontId="0" fillId="21" borderId="42" xfId="0" applyFill="1" applyBorder="1" applyAlignment="1">
      <alignment horizontal="left"/>
    </xf>
    <xf numFmtId="0" fontId="0" fillId="21" borderId="43" xfId="0" applyFill="1" applyBorder="1" applyAlignment="1">
      <alignment horizontal="left"/>
    </xf>
    <xf numFmtId="0" fontId="0" fillId="21" borderId="44" xfId="0" applyFill="1" applyBorder="1" applyAlignment="1">
      <alignment horizontal="left"/>
    </xf>
    <xf numFmtId="0" fontId="36" fillId="18" borderId="28" xfId="0" applyFont="1" applyFill="1" applyBorder="1" applyAlignment="1" applyProtection="1">
      <alignment horizontal="left" wrapText="1"/>
      <protection locked="0"/>
    </xf>
    <xf numFmtId="0" fontId="36" fillId="18" borderId="31" xfId="0" applyFont="1" applyFill="1" applyBorder="1" applyAlignment="1" applyProtection="1">
      <alignment horizontal="left" wrapText="1"/>
      <protection locked="0"/>
    </xf>
    <xf numFmtId="0" fontId="36" fillId="0" borderId="54" xfId="0" applyFont="1" applyBorder="1" applyAlignment="1" applyProtection="1">
      <alignment horizontal="left" wrapText="1"/>
      <protection locked="0"/>
    </xf>
    <xf numFmtId="0" fontId="36" fillId="0" borderId="14" xfId="0" applyFont="1" applyBorder="1" applyAlignment="1" applyProtection="1">
      <alignment horizontal="left" wrapText="1"/>
      <protection locked="0"/>
    </xf>
    <xf numFmtId="0" fontId="83" fillId="21" borderId="70" xfId="0" applyFont="1" applyFill="1" applyBorder="1" applyAlignment="1" applyProtection="1">
      <alignment horizontal="center" wrapText="1"/>
      <protection locked="0"/>
    </xf>
    <xf numFmtId="0" fontId="83" fillId="21" borderId="71" xfId="0" applyFont="1" applyFill="1" applyBorder="1" applyAlignment="1" applyProtection="1">
      <alignment horizontal="center" wrapText="1"/>
      <protection locked="0"/>
    </xf>
    <xf numFmtId="0" fontId="83" fillId="21" borderId="72" xfId="0" applyFont="1" applyFill="1" applyBorder="1" applyAlignment="1" applyProtection="1">
      <alignment horizontal="center" wrapText="1"/>
      <protection locked="0"/>
    </xf>
    <xf numFmtId="0" fontId="7" fillId="18" borderId="16" xfId="0" applyFont="1" applyFill="1" applyBorder="1" applyAlignment="1" applyProtection="1">
      <alignment horizontal="left" vertical="center" wrapText="1"/>
      <protection locked="0"/>
    </xf>
    <xf numFmtId="0" fontId="7" fillId="18" borderId="17" xfId="0" applyFont="1" applyFill="1" applyBorder="1" applyAlignment="1" applyProtection="1">
      <alignment horizontal="left" vertical="center" wrapText="1"/>
      <protection locked="0"/>
    </xf>
    <xf numFmtId="0" fontId="7" fillId="18" borderId="45" xfId="0" applyFont="1" applyFill="1" applyBorder="1" applyAlignment="1" applyProtection="1">
      <alignment horizontal="left" vertical="center" wrapText="1"/>
      <protection locked="0"/>
    </xf>
    <xf numFmtId="0" fontId="7" fillId="18" borderId="42" xfId="0" applyFont="1" applyFill="1" applyBorder="1" applyAlignment="1" applyProtection="1">
      <alignment horizontal="left" vertical="center" wrapText="1"/>
      <protection locked="0"/>
    </xf>
    <xf numFmtId="0" fontId="7" fillId="18" borderId="43" xfId="0" applyFont="1" applyFill="1" applyBorder="1" applyAlignment="1" applyProtection="1">
      <alignment horizontal="left" vertical="center" wrapText="1"/>
      <protection locked="0"/>
    </xf>
    <xf numFmtId="0" fontId="7" fillId="18" borderId="32" xfId="0" applyFont="1" applyFill="1" applyBorder="1" applyAlignment="1" applyProtection="1">
      <alignment horizontal="left" vertical="center" wrapText="1"/>
      <protection locked="0"/>
    </xf>
    <xf numFmtId="0" fontId="7" fillId="18" borderId="47" xfId="0" applyFont="1" applyFill="1" applyBorder="1" applyAlignment="1" applyProtection="1">
      <alignment horizontal="center" vertical="center"/>
      <protection locked="0"/>
    </xf>
    <xf numFmtId="0" fontId="7" fillId="18" borderId="17" xfId="0" applyFont="1" applyFill="1" applyBorder="1" applyAlignment="1" applyProtection="1">
      <alignment horizontal="center" vertical="center"/>
      <protection locked="0"/>
    </xf>
    <xf numFmtId="0" fontId="7" fillId="18" borderId="33" xfId="0" applyFont="1" applyFill="1" applyBorder="1" applyAlignment="1" applyProtection="1">
      <alignment horizontal="center" vertical="center"/>
      <protection locked="0"/>
    </xf>
    <xf numFmtId="0" fontId="7" fillId="18" borderId="43" xfId="0" applyFont="1" applyFill="1" applyBorder="1" applyAlignment="1" applyProtection="1">
      <alignment horizontal="center" vertical="center"/>
      <protection locked="0"/>
    </xf>
    <xf numFmtId="0" fontId="7" fillId="18" borderId="16" xfId="0" applyFont="1" applyFill="1" applyBorder="1" applyAlignment="1" applyProtection="1">
      <alignment horizontal="left" vertical="center"/>
      <protection locked="0"/>
    </xf>
    <xf numFmtId="0" fontId="7" fillId="18" borderId="17" xfId="0" applyFont="1" applyFill="1" applyBorder="1" applyAlignment="1" applyProtection="1">
      <alignment horizontal="left" vertical="center"/>
      <protection locked="0"/>
    </xf>
    <xf numFmtId="0" fontId="7" fillId="18" borderId="41" xfId="0" applyFont="1" applyFill="1" applyBorder="1" applyAlignment="1" applyProtection="1">
      <alignment horizontal="left" vertical="center"/>
      <protection locked="0"/>
    </xf>
    <xf numFmtId="0" fontId="7" fillId="18" borderId="42" xfId="0" applyFont="1" applyFill="1" applyBorder="1" applyAlignment="1" applyProtection="1">
      <alignment horizontal="left" vertical="center"/>
      <protection locked="0"/>
    </xf>
    <xf numFmtId="0" fontId="7" fillId="18" borderId="43" xfId="0" applyFont="1" applyFill="1" applyBorder="1" applyAlignment="1" applyProtection="1">
      <alignment horizontal="left" vertical="center"/>
      <protection locked="0"/>
    </xf>
    <xf numFmtId="0" fontId="7" fillId="18" borderId="44" xfId="0" applyFont="1" applyFill="1" applyBorder="1" applyAlignment="1" applyProtection="1">
      <alignment horizontal="left" vertical="center"/>
      <protection locked="0"/>
    </xf>
    <xf numFmtId="0" fontId="80" fillId="18" borderId="54" xfId="0" applyFont="1" applyFill="1" applyBorder="1" applyAlignment="1" applyProtection="1">
      <alignment horizontal="left" vertical="center" wrapText="1"/>
      <protection locked="0"/>
    </xf>
    <xf numFmtId="0" fontId="80" fillId="18" borderId="46" xfId="0" applyFont="1" applyFill="1" applyBorder="1" applyAlignment="1" applyProtection="1">
      <alignment horizontal="left" vertical="center" wrapText="1"/>
      <protection locked="0"/>
    </xf>
    <xf numFmtId="0" fontId="80" fillId="18" borderId="57" xfId="0" applyFont="1" applyFill="1" applyBorder="1" applyAlignment="1" applyProtection="1">
      <alignment horizontal="left" vertical="center" wrapText="1"/>
      <protection locked="0"/>
    </xf>
    <xf numFmtId="0" fontId="36" fillId="18" borderId="54" xfId="0" applyFont="1" applyFill="1" applyBorder="1" applyAlignment="1" applyProtection="1">
      <alignment horizontal="left" wrapText="1"/>
      <protection locked="0"/>
    </xf>
    <xf numFmtId="0" fontId="36" fillId="18" borderId="14" xfId="0" applyFont="1" applyFill="1" applyBorder="1" applyAlignment="1" applyProtection="1">
      <alignment horizontal="left" wrapText="1"/>
      <protection locked="0"/>
    </xf>
    <xf numFmtId="0" fontId="6" fillId="18" borderId="54" xfId="0" applyFont="1" applyFill="1" applyBorder="1" applyAlignment="1" applyProtection="1">
      <alignment horizontal="left" wrapText="1"/>
      <protection locked="0"/>
    </xf>
    <xf numFmtId="0" fontId="6" fillId="18" borderId="14" xfId="0" applyFont="1" applyFill="1" applyBorder="1" applyAlignment="1" applyProtection="1">
      <alignment horizontal="left" wrapText="1"/>
      <protection locked="0"/>
    </xf>
    <xf numFmtId="0" fontId="36" fillId="18" borderId="54" xfId="0" applyFont="1" applyFill="1" applyBorder="1" applyAlignment="1" applyProtection="1">
      <alignment horizontal="left"/>
      <protection locked="0"/>
    </xf>
    <xf numFmtId="0" fontId="36" fillId="18" borderId="14" xfId="0" applyFont="1" applyFill="1" applyBorder="1" applyAlignment="1" applyProtection="1">
      <alignment horizontal="left"/>
      <protection locked="0"/>
    </xf>
    <xf numFmtId="0" fontId="80" fillId="18" borderId="26" xfId="0" applyFont="1" applyFill="1" applyBorder="1" applyAlignment="1" applyProtection="1">
      <alignment horizontal="left" vertical="center" wrapText="1"/>
      <protection locked="0"/>
    </xf>
    <xf numFmtId="0" fontId="80" fillId="18" borderId="49" xfId="0" applyFont="1" applyFill="1" applyBorder="1" applyAlignment="1" applyProtection="1">
      <alignment horizontal="left" vertical="center" wrapText="1"/>
      <protection locked="0"/>
    </xf>
    <xf numFmtId="0" fontId="80" fillId="18" borderId="51" xfId="0" applyFont="1" applyFill="1" applyBorder="1" applyAlignment="1" applyProtection="1">
      <alignment horizontal="left" vertical="center" wrapText="1"/>
      <protection locked="0"/>
    </xf>
    <xf numFmtId="0" fontId="6" fillId="0" borderId="16"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0" xfId="0" quotePrefix="1" applyFont="1" applyBorder="1" applyAlignment="1">
      <alignment horizontal="center" vertical="center" wrapText="1"/>
    </xf>
    <xf numFmtId="0" fontId="6" fillId="0" borderId="29" xfId="0" quotePrefix="1"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33" fillId="18" borderId="70" xfId="0" applyFont="1" applyFill="1" applyBorder="1" applyAlignment="1">
      <alignment horizontal="center" vertical="center" wrapText="1"/>
    </xf>
    <xf numFmtId="0" fontId="33" fillId="18" borderId="71" xfId="0" applyFont="1" applyFill="1" applyBorder="1" applyAlignment="1">
      <alignment horizontal="center" vertical="center"/>
    </xf>
    <xf numFmtId="0" fontId="33" fillId="18" borderId="72" xfId="0" applyFont="1" applyFill="1" applyBorder="1" applyAlignment="1">
      <alignment horizontal="center" vertical="center"/>
    </xf>
    <xf numFmtId="0" fontId="6" fillId="21" borderId="19" xfId="0" applyFont="1" applyFill="1" applyBorder="1" applyAlignment="1" applyProtection="1">
      <alignment horizontal="left"/>
      <protection locked="0"/>
    </xf>
    <xf numFmtId="0" fontId="6" fillId="21" borderId="13" xfId="0" applyFont="1" applyFill="1" applyBorder="1" applyAlignment="1" applyProtection="1">
      <alignment horizontal="left"/>
      <protection locked="0"/>
    </xf>
    <xf numFmtId="0" fontId="6" fillId="21" borderId="30" xfId="0" applyFont="1" applyFill="1" applyBorder="1" applyAlignment="1" applyProtection="1">
      <alignment horizontal="left"/>
      <protection locked="0"/>
    </xf>
    <xf numFmtId="0" fontId="6" fillId="21" borderId="42" xfId="0" applyFont="1" applyFill="1" applyBorder="1" applyAlignment="1" applyProtection="1">
      <alignment horizontal="left"/>
      <protection locked="0"/>
    </xf>
    <xf numFmtId="0" fontId="6" fillId="21" borderId="43" xfId="0" applyFont="1" applyFill="1" applyBorder="1" applyAlignment="1" applyProtection="1">
      <alignment horizontal="left"/>
      <protection locked="0"/>
    </xf>
    <xf numFmtId="0" fontId="7" fillId="0" borderId="13" xfId="0" applyFont="1" applyBorder="1" applyAlignment="1" applyProtection="1">
      <alignment horizontal="center"/>
      <protection locked="0"/>
    </xf>
    <xf numFmtId="0" fontId="7" fillId="0" borderId="20" xfId="0" applyFont="1" applyBorder="1" applyAlignment="1" applyProtection="1">
      <alignment horizontal="center"/>
      <protection locked="0"/>
    </xf>
    <xf numFmtId="0" fontId="6" fillId="18" borderId="13" xfId="0" applyFont="1" applyFill="1" applyBorder="1" applyAlignment="1" applyProtection="1">
      <alignment horizontal="left"/>
      <protection locked="0"/>
    </xf>
    <xf numFmtId="0" fontId="6" fillId="18" borderId="20" xfId="0" applyFont="1" applyFill="1" applyBorder="1" applyAlignment="1" applyProtection="1">
      <alignment horizontal="left"/>
      <protection locked="0"/>
    </xf>
    <xf numFmtId="0" fontId="111" fillId="18" borderId="70" xfId="0" applyFont="1" applyFill="1" applyBorder="1" applyAlignment="1">
      <alignment horizontal="center"/>
    </xf>
    <xf numFmtId="0" fontId="111" fillId="18" borderId="71" xfId="0" applyFont="1" applyFill="1" applyBorder="1" applyAlignment="1">
      <alignment horizontal="center"/>
    </xf>
    <xf numFmtId="0" fontId="111" fillId="18" borderId="72" xfId="0" applyFont="1" applyFill="1" applyBorder="1" applyAlignment="1">
      <alignment horizontal="center"/>
    </xf>
    <xf numFmtId="0" fontId="0" fillId="18" borderId="16" xfId="0" applyFill="1" applyBorder="1" applyAlignment="1">
      <alignment horizontal="center"/>
    </xf>
    <xf numFmtId="0" fontId="0" fillId="18" borderId="17" xfId="0" applyFill="1" applyBorder="1" applyAlignment="1">
      <alignment horizontal="center"/>
    </xf>
    <xf numFmtId="0" fontId="0" fillId="18" borderId="41" xfId="0" applyFill="1" applyBorder="1" applyAlignment="1">
      <alignment horizontal="center"/>
    </xf>
    <xf numFmtId="0" fontId="0" fillId="18" borderId="11" xfId="0" applyFill="1" applyBorder="1" applyAlignment="1">
      <alignment horizontal="center"/>
    </xf>
    <xf numFmtId="0" fontId="0" fillId="21" borderId="0" xfId="0" applyFill="1" applyAlignment="1">
      <alignment horizontal="center"/>
    </xf>
    <xf numFmtId="0" fontId="0" fillId="18" borderId="25" xfId="0" applyFill="1" applyBorder="1" applyAlignment="1">
      <alignment horizontal="center"/>
    </xf>
    <xf numFmtId="0" fontId="0" fillId="18" borderId="42" xfId="0" applyFill="1" applyBorder="1" applyAlignment="1">
      <alignment horizontal="center"/>
    </xf>
    <xf numFmtId="0" fontId="0" fillId="18" borderId="43" xfId="0" applyFill="1" applyBorder="1" applyAlignment="1">
      <alignment horizontal="center"/>
    </xf>
    <xf numFmtId="0" fontId="0" fillId="18" borderId="44" xfId="0" applyFill="1" applyBorder="1" applyAlignment="1">
      <alignment horizontal="center"/>
    </xf>
    <xf numFmtId="0" fontId="0" fillId="18" borderId="34" xfId="0" applyFill="1" applyBorder="1" applyAlignment="1">
      <alignment horizontal="left"/>
    </xf>
    <xf numFmtId="0" fontId="0" fillId="18" borderId="0" xfId="0" applyFill="1" applyAlignment="1">
      <alignment horizontal="left"/>
    </xf>
    <xf numFmtId="0" fontId="0" fillId="18" borderId="0" xfId="0" applyFill="1" applyAlignment="1" applyProtection="1">
      <alignment horizontal="left"/>
      <protection locked="0"/>
    </xf>
    <xf numFmtId="14" fontId="0" fillId="18" borderId="0" xfId="0" applyNumberFormat="1" applyFill="1" applyAlignment="1" applyProtection="1">
      <alignment horizontal="left"/>
      <protection locked="0"/>
    </xf>
    <xf numFmtId="0" fontId="0" fillId="18" borderId="35" xfId="0" applyFill="1" applyBorder="1" applyAlignment="1" applyProtection="1">
      <alignment horizontal="left"/>
      <protection locked="0"/>
    </xf>
    <xf numFmtId="0" fontId="36" fillId="18" borderId="74" xfId="0" applyFont="1" applyFill="1" applyBorder="1" applyAlignment="1" applyProtection="1">
      <alignment horizontal="center" wrapText="1"/>
      <protection locked="0"/>
    </xf>
    <xf numFmtId="0" fontId="36" fillId="18" borderId="73" xfId="0" applyFont="1" applyFill="1" applyBorder="1" applyAlignment="1" applyProtection="1">
      <alignment horizontal="center" wrapText="1"/>
      <protection locked="0"/>
    </xf>
    <xf numFmtId="0" fontId="36" fillId="18" borderId="59" xfId="0" applyFont="1" applyFill="1" applyBorder="1" applyAlignment="1" applyProtection="1">
      <alignment horizontal="center" wrapText="1"/>
      <protection locked="0"/>
    </xf>
    <xf numFmtId="0" fontId="6" fillId="0" borderId="48" xfId="0" quotePrefix="1" applyFont="1" applyBorder="1" applyAlignment="1">
      <alignment horizontal="center" vertical="center"/>
    </xf>
    <xf numFmtId="0" fontId="6" fillId="0" borderId="11" xfId="0" applyFont="1" applyBorder="1" applyAlignment="1">
      <alignment horizontal="center" vertical="center" wrapText="1"/>
    </xf>
    <xf numFmtId="0" fontId="6" fillId="0" borderId="35" xfId="0" applyFont="1" applyBorder="1" applyAlignment="1">
      <alignment horizontal="center" vertical="center" wrapText="1"/>
    </xf>
    <xf numFmtId="0" fontId="6" fillId="18" borderId="73" xfId="0" applyFont="1" applyFill="1" applyBorder="1" applyAlignment="1" applyProtection="1">
      <alignment horizontal="left"/>
      <protection locked="0"/>
    </xf>
    <xf numFmtId="0" fontId="6" fillId="18" borderId="59" xfId="0" applyFont="1" applyFill="1" applyBorder="1" applyAlignment="1" applyProtection="1">
      <alignment horizontal="left"/>
      <protection locked="0"/>
    </xf>
    <xf numFmtId="0" fontId="6" fillId="18" borderId="46" xfId="0" applyFont="1" applyFill="1" applyBorder="1" applyAlignment="1" applyProtection="1">
      <alignment horizontal="left"/>
      <protection locked="0"/>
    </xf>
    <xf numFmtId="0" fontId="6" fillId="18" borderId="57" xfId="0" applyFont="1" applyFill="1" applyBorder="1" applyAlignment="1" applyProtection="1">
      <alignment horizontal="left"/>
      <protection locked="0"/>
    </xf>
    <xf numFmtId="0" fontId="6" fillId="18" borderId="30" xfId="0" applyFont="1" applyFill="1" applyBorder="1" applyAlignment="1" applyProtection="1">
      <alignment horizontal="left"/>
      <protection locked="0"/>
    </xf>
    <xf numFmtId="0" fontId="5" fillId="18" borderId="71" xfId="39" applyFill="1" applyBorder="1" applyAlignment="1">
      <alignment horizontal="center"/>
    </xf>
    <xf numFmtId="0" fontId="5" fillId="18" borderId="72" xfId="39" applyFill="1" applyBorder="1" applyAlignment="1">
      <alignment horizontal="center"/>
    </xf>
    <xf numFmtId="0" fontId="6" fillId="0" borderId="16" xfId="39" applyFont="1" applyBorder="1" applyAlignment="1">
      <alignment horizontal="center" vertical="center" wrapText="1"/>
    </xf>
    <xf numFmtId="0" fontId="6" fillId="0" borderId="41" xfId="39" applyFont="1" applyBorder="1" applyAlignment="1">
      <alignment horizontal="center" vertical="center" wrapText="1"/>
    </xf>
    <xf numFmtId="0" fontId="6" fillId="0" borderId="49" xfId="39" applyFont="1" applyBorder="1" applyAlignment="1">
      <alignment horizontal="center" vertical="center" wrapText="1"/>
    </xf>
    <xf numFmtId="0" fontId="5" fillId="18" borderId="16" xfId="39" applyFill="1" applyBorder="1" applyAlignment="1" applyProtection="1">
      <alignment horizontal="left" vertical="top" wrapText="1"/>
      <protection locked="0"/>
    </xf>
    <xf numFmtId="0" fontId="5" fillId="18" borderId="17" xfId="39" applyFill="1" applyBorder="1" applyAlignment="1" applyProtection="1">
      <alignment horizontal="left" vertical="top" wrapText="1"/>
      <protection locked="0"/>
    </xf>
    <xf numFmtId="0" fontId="5" fillId="18" borderId="33" xfId="39" applyFill="1" applyBorder="1" applyAlignment="1" applyProtection="1">
      <alignment horizontal="center"/>
      <protection locked="0"/>
    </xf>
    <xf numFmtId="0" fontId="5" fillId="18" borderId="32" xfId="39" applyFill="1" applyBorder="1" applyAlignment="1" applyProtection="1">
      <alignment horizontal="center"/>
      <protection locked="0"/>
    </xf>
    <xf numFmtId="0" fontId="5" fillId="18" borderId="43" xfId="39" applyFill="1" applyBorder="1" applyAlignment="1" applyProtection="1">
      <alignment horizontal="center"/>
      <protection locked="0"/>
    </xf>
    <xf numFmtId="0" fontId="5" fillId="18" borderId="44" xfId="39" applyFill="1" applyBorder="1" applyAlignment="1" applyProtection="1">
      <alignment horizontal="center"/>
      <protection locked="0"/>
    </xf>
    <xf numFmtId="0" fontId="6" fillId="21" borderId="70" xfId="39" applyFont="1" applyFill="1" applyBorder="1" applyAlignment="1" applyProtection="1">
      <alignment horizontal="center" vertical="center" wrapText="1"/>
      <protection locked="0"/>
    </xf>
    <xf numFmtId="0" fontId="6" fillId="21" borderId="71" xfId="39" applyFont="1" applyFill="1" applyBorder="1" applyAlignment="1" applyProtection="1">
      <alignment horizontal="center" vertical="center" wrapText="1"/>
      <protection locked="0"/>
    </xf>
    <xf numFmtId="0" fontId="6" fillId="21" borderId="72" xfId="39" applyFont="1" applyFill="1" applyBorder="1" applyAlignment="1" applyProtection="1">
      <alignment horizontal="center" vertical="center" wrapText="1"/>
      <protection locked="0"/>
    </xf>
    <xf numFmtId="0" fontId="5" fillId="18" borderId="70" xfId="39" applyFill="1" applyBorder="1" applyAlignment="1">
      <alignment horizontal="center"/>
    </xf>
    <xf numFmtId="0" fontId="108" fillId="18" borderId="70" xfId="39" applyFont="1" applyFill="1" applyBorder="1" applyAlignment="1">
      <alignment horizontal="center"/>
    </xf>
    <xf numFmtId="0" fontId="108" fillId="18" borderId="71" xfId="39" applyFont="1" applyFill="1" applyBorder="1" applyAlignment="1">
      <alignment horizontal="center"/>
    </xf>
    <xf numFmtId="0" fontId="108" fillId="18" borderId="72" xfId="39" applyFont="1" applyFill="1" applyBorder="1" applyAlignment="1">
      <alignment horizontal="center"/>
    </xf>
    <xf numFmtId="0" fontId="5" fillId="18" borderId="28" xfId="39" applyFill="1" applyBorder="1" applyAlignment="1">
      <alignment horizontal="center" vertical="center"/>
    </xf>
    <xf numFmtId="0" fontId="5" fillId="18" borderId="73" xfId="39" applyFill="1" applyBorder="1" applyAlignment="1">
      <alignment horizontal="center" vertical="center"/>
    </xf>
    <xf numFmtId="0" fontId="5" fillId="18" borderId="31" xfId="39" applyFill="1" applyBorder="1" applyAlignment="1">
      <alignment horizontal="center" vertical="center"/>
    </xf>
    <xf numFmtId="0" fontId="5" fillId="18" borderId="74" xfId="39" applyFill="1" applyBorder="1" applyAlignment="1">
      <alignment horizontal="center"/>
    </xf>
    <xf numFmtId="0" fontId="5" fillId="18" borderId="31" xfId="39" applyFill="1" applyBorder="1" applyAlignment="1">
      <alignment horizontal="center"/>
    </xf>
    <xf numFmtId="0" fontId="5" fillId="18" borderId="73" xfId="39" applyFill="1" applyBorder="1" applyAlignment="1">
      <alignment horizontal="center"/>
    </xf>
    <xf numFmtId="0" fontId="5" fillId="18" borderId="54" xfId="39" applyFill="1" applyBorder="1" applyAlignment="1">
      <alignment horizontal="center" vertical="center"/>
    </xf>
    <xf numFmtId="0" fontId="5" fillId="18" borderId="46" xfId="39" applyFill="1" applyBorder="1" applyAlignment="1">
      <alignment horizontal="center" vertical="center"/>
    </xf>
    <xf numFmtId="0" fontId="5" fillId="18" borderId="14" xfId="39" applyFill="1" applyBorder="1" applyAlignment="1">
      <alignment horizontal="center" vertical="center"/>
    </xf>
    <xf numFmtId="0" fontId="5" fillId="18" borderId="30" xfId="39" applyFill="1" applyBorder="1" applyAlignment="1">
      <alignment horizontal="center"/>
    </xf>
    <xf numFmtId="0" fontId="5" fillId="18" borderId="14" xfId="39" applyFill="1" applyBorder="1" applyAlignment="1">
      <alignment horizontal="center"/>
    </xf>
    <xf numFmtId="0" fontId="5" fillId="18" borderId="46" xfId="39" applyFill="1" applyBorder="1" applyAlignment="1">
      <alignment horizontal="center"/>
    </xf>
    <xf numFmtId="0" fontId="5" fillId="18" borderId="26" xfId="39" applyFill="1" applyBorder="1" applyAlignment="1">
      <alignment horizontal="center" vertical="center"/>
    </xf>
    <xf numFmtId="0" fontId="5" fillId="18" borderId="49" xfId="39" applyFill="1" applyBorder="1" applyAlignment="1">
      <alignment horizontal="center" vertical="center"/>
    </xf>
    <xf numFmtId="0" fontId="5" fillId="18" borderId="50" xfId="39" applyFill="1" applyBorder="1" applyAlignment="1">
      <alignment horizontal="center" vertical="center"/>
    </xf>
    <xf numFmtId="0" fontId="5" fillId="18" borderId="48" xfId="39" applyFill="1" applyBorder="1" applyAlignment="1">
      <alignment horizontal="center"/>
    </xf>
    <xf numFmtId="0" fontId="5" fillId="18" borderId="50" xfId="39" applyFill="1" applyBorder="1" applyAlignment="1">
      <alignment horizontal="center"/>
    </xf>
    <xf numFmtId="0" fontId="5" fillId="18" borderId="49" xfId="39" applyFill="1" applyBorder="1" applyAlignment="1">
      <alignment horizontal="center"/>
    </xf>
    <xf numFmtId="0" fontId="5" fillId="18" borderId="57" xfId="39" applyFill="1" applyBorder="1" applyAlignment="1">
      <alignment horizontal="center"/>
    </xf>
    <xf numFmtId="0" fontId="2" fillId="18" borderId="70" xfId="39" applyFont="1" applyFill="1" applyBorder="1" applyAlignment="1">
      <alignment horizontal="center" vertical="center"/>
    </xf>
    <xf numFmtId="0" fontId="2" fillId="18" borderId="72" xfId="39" applyFont="1" applyFill="1" applyBorder="1" applyAlignment="1">
      <alignment horizontal="center" vertical="center"/>
    </xf>
    <xf numFmtId="0" fontId="80" fillId="18" borderId="26" xfId="39" applyFont="1" applyFill="1" applyBorder="1" applyAlignment="1" applyProtection="1">
      <alignment horizontal="center" vertical="center" wrapText="1"/>
      <protection locked="0"/>
    </xf>
    <xf numFmtId="0" fontId="80" fillId="18" borderId="49" xfId="39" applyFont="1" applyFill="1" applyBorder="1" applyAlignment="1" applyProtection="1">
      <alignment horizontal="center" vertical="center" wrapText="1"/>
      <protection locked="0"/>
    </xf>
    <xf numFmtId="0" fontId="80" fillId="18" borderId="51" xfId="39" applyFont="1" applyFill="1" applyBorder="1" applyAlignment="1" applyProtection="1">
      <alignment horizontal="center" vertical="center" wrapText="1"/>
      <protection locked="0"/>
    </xf>
    <xf numFmtId="0" fontId="6" fillId="0" borderId="26" xfId="39" applyFont="1" applyBorder="1" applyAlignment="1">
      <alignment horizontal="center" vertical="center" wrapText="1"/>
    </xf>
    <xf numFmtId="0" fontId="6" fillId="0" borderId="51" xfId="39" applyFont="1" applyBorder="1" applyAlignment="1">
      <alignment horizontal="center" vertical="center" wrapText="1"/>
    </xf>
    <xf numFmtId="0" fontId="33" fillId="18" borderId="70" xfId="39" applyFont="1" applyFill="1" applyBorder="1" applyAlignment="1">
      <alignment horizontal="center" wrapText="1"/>
    </xf>
    <xf numFmtId="0" fontId="33" fillId="18" borderId="71" xfId="39" applyFont="1" applyFill="1" applyBorder="1" applyAlignment="1">
      <alignment horizontal="center" wrapText="1"/>
    </xf>
    <xf numFmtId="0" fontId="33" fillId="18" borderId="17" xfId="39" applyFont="1" applyFill="1" applyBorder="1" applyAlignment="1">
      <alignment horizontal="center" wrapText="1"/>
    </xf>
    <xf numFmtId="0" fontId="33" fillId="18" borderId="41" xfId="39" applyFont="1" applyFill="1" applyBorder="1" applyAlignment="1">
      <alignment horizontal="center" wrapText="1"/>
    </xf>
    <xf numFmtId="0" fontId="107" fillId="18" borderId="17" xfId="39" applyFont="1" applyFill="1" applyBorder="1" applyAlignment="1">
      <alignment horizontal="center"/>
    </xf>
    <xf numFmtId="0" fontId="107" fillId="18" borderId="10" xfId="39" applyFont="1" applyFill="1" applyBorder="1" applyAlignment="1">
      <alignment horizontal="center"/>
    </xf>
    <xf numFmtId="0" fontId="2" fillId="18" borderId="70" xfId="39" applyFont="1" applyFill="1" applyBorder="1" applyAlignment="1">
      <alignment horizontal="left" vertical="center" wrapText="1"/>
    </xf>
    <xf numFmtId="0" fontId="2" fillId="18" borderId="71" xfId="39" applyFont="1" applyFill="1" applyBorder="1" applyAlignment="1">
      <alignment horizontal="left" vertical="center" wrapText="1"/>
    </xf>
    <xf numFmtId="0" fontId="2" fillId="18" borderId="72" xfId="39" applyFont="1" applyFill="1" applyBorder="1" applyAlignment="1">
      <alignment horizontal="left" vertical="center" wrapText="1"/>
    </xf>
    <xf numFmtId="0" fontId="6" fillId="18" borderId="17" xfId="39" applyFont="1" applyFill="1" applyBorder="1" applyAlignment="1">
      <alignment horizontal="center"/>
    </xf>
    <xf numFmtId="0" fontId="5" fillId="18" borderId="16" xfId="39" applyFill="1" applyBorder="1" applyAlignment="1">
      <alignment horizontal="center" vertical="center"/>
    </xf>
    <xf numFmtId="0" fontId="5" fillId="18" borderId="17" xfId="39" applyFill="1" applyBorder="1" applyAlignment="1">
      <alignment horizontal="center" vertical="center"/>
    </xf>
    <xf numFmtId="0" fontId="5" fillId="18" borderId="41" xfId="39" applyFill="1" applyBorder="1" applyAlignment="1">
      <alignment horizontal="center" vertical="center"/>
    </xf>
    <xf numFmtId="0" fontId="5" fillId="18" borderId="11" xfId="39" applyFill="1" applyBorder="1" applyAlignment="1">
      <alignment horizontal="center" vertical="center"/>
    </xf>
    <xf numFmtId="0" fontId="5" fillId="18" borderId="0" xfId="39" applyFill="1" applyAlignment="1">
      <alignment horizontal="center" vertical="center"/>
    </xf>
    <xf numFmtId="0" fontId="5" fillId="18" borderId="25" xfId="39" applyFill="1" applyBorder="1" applyAlignment="1">
      <alignment horizontal="center" vertical="center"/>
    </xf>
    <xf numFmtId="0" fontId="5" fillId="18" borderId="42" xfId="39" applyFill="1" applyBorder="1" applyAlignment="1">
      <alignment horizontal="center" vertical="center"/>
    </xf>
    <xf numFmtId="0" fontId="5" fillId="18" borderId="43" xfId="39" applyFill="1" applyBorder="1" applyAlignment="1">
      <alignment horizontal="center" vertical="center"/>
    </xf>
    <xf numFmtId="0" fontId="5" fillId="18" borderId="44" xfId="39" applyFill="1" applyBorder="1" applyAlignment="1">
      <alignment horizontal="center" vertical="center"/>
    </xf>
    <xf numFmtId="0" fontId="2" fillId="18" borderId="71" xfId="39" applyFont="1" applyFill="1" applyBorder="1" applyAlignment="1">
      <alignment horizontal="center" vertical="center"/>
    </xf>
    <xf numFmtId="0" fontId="13" fillId="18" borderId="17" xfId="39" applyFont="1" applyFill="1" applyBorder="1" applyAlignment="1">
      <alignment horizontal="center"/>
    </xf>
    <xf numFmtId="0" fontId="13" fillId="18" borderId="45" xfId="39" applyFont="1" applyFill="1" applyBorder="1" applyAlignment="1">
      <alignment horizontal="center"/>
    </xf>
    <xf numFmtId="0" fontId="13" fillId="18" borderId="10" xfId="39" applyFont="1" applyFill="1" applyBorder="1" applyAlignment="1">
      <alignment horizontal="center"/>
    </xf>
    <xf numFmtId="0" fontId="13" fillId="18" borderId="12" xfId="39" applyFont="1" applyFill="1" applyBorder="1" applyAlignment="1">
      <alignment horizontal="center"/>
    </xf>
    <xf numFmtId="0" fontId="13" fillId="18" borderId="43" xfId="39" applyFont="1" applyFill="1" applyBorder="1" applyAlignment="1">
      <alignment horizontal="center"/>
    </xf>
    <xf numFmtId="0" fontId="13" fillId="18" borderId="32" xfId="39" applyFont="1" applyFill="1" applyBorder="1" applyAlignment="1">
      <alignment horizontal="center"/>
    </xf>
    <xf numFmtId="0" fontId="93" fillId="21" borderId="36" xfId="40" applyFont="1" applyFill="1" applyBorder="1" applyAlignment="1">
      <alignment horizontal="center" vertical="center"/>
    </xf>
    <xf numFmtId="0" fontId="93" fillId="21" borderId="37" xfId="40" applyFont="1" applyFill="1" applyBorder="1" applyAlignment="1">
      <alignment horizontal="center" vertical="center"/>
    </xf>
    <xf numFmtId="0" fontId="93" fillId="21" borderId="38" xfId="40" applyFont="1" applyFill="1" applyBorder="1" applyAlignment="1">
      <alignment horizontal="center" vertical="center"/>
    </xf>
    <xf numFmtId="0" fontId="93" fillId="21" borderId="34" xfId="40" applyFont="1" applyFill="1" applyBorder="1" applyAlignment="1">
      <alignment horizontal="center" vertical="center"/>
    </xf>
    <xf numFmtId="0" fontId="93" fillId="21" borderId="0" xfId="40" applyFont="1" applyFill="1" applyAlignment="1">
      <alignment horizontal="center" vertical="center"/>
    </xf>
    <xf numFmtId="0" fontId="93" fillId="21" borderId="35" xfId="40" applyFont="1" applyFill="1" applyBorder="1" applyAlignment="1">
      <alignment horizontal="center" vertical="center"/>
    </xf>
    <xf numFmtId="0" fontId="33" fillId="21" borderId="10" xfId="40" applyFont="1" applyFill="1" applyBorder="1" applyAlignment="1">
      <alignment horizontal="center" vertical="top"/>
    </xf>
    <xf numFmtId="0" fontId="33" fillId="21" borderId="34" xfId="40" applyFont="1" applyFill="1" applyBorder="1" applyAlignment="1">
      <alignment horizontal="right" vertical="center" textRotation="90"/>
    </xf>
    <xf numFmtId="0" fontId="2" fillId="21" borderId="35" xfId="40" applyFont="1" applyFill="1" applyBorder="1" applyAlignment="1">
      <alignment horizontal="left" vertical="top" wrapText="1"/>
    </xf>
    <xf numFmtId="0" fontId="102" fillId="0" borderId="13" xfId="0" applyFont="1" applyBorder="1" applyAlignment="1">
      <alignment horizontal="center" vertical="center" wrapText="1"/>
    </xf>
    <xf numFmtId="0" fontId="80" fillId="21" borderId="13" xfId="0" applyFont="1" applyFill="1" applyBorder="1" applyAlignment="1">
      <alignment horizontal="center" vertical="center" wrapText="1"/>
    </xf>
    <xf numFmtId="0" fontId="122" fillId="21" borderId="88" xfId="0" applyFont="1" applyFill="1" applyBorder="1" applyAlignment="1">
      <alignment horizontal="center" vertical="center" wrapText="1"/>
    </xf>
    <xf numFmtId="0" fontId="122" fillId="21" borderId="89" xfId="0" applyFont="1" applyFill="1" applyBorder="1" applyAlignment="1">
      <alignment horizontal="center" vertical="center" wrapText="1"/>
    </xf>
    <xf numFmtId="0" fontId="122" fillId="21" borderId="90" xfId="0" applyFont="1" applyFill="1" applyBorder="1" applyAlignment="1">
      <alignment horizontal="center" vertical="center" wrapText="1"/>
    </xf>
    <xf numFmtId="0" fontId="109" fillId="28" borderId="19" xfId="0" applyFont="1" applyFill="1" applyBorder="1" applyAlignment="1">
      <alignment horizontal="center" vertical="center" wrapText="1"/>
    </xf>
    <xf numFmtId="0" fontId="109" fillId="28" borderId="13" xfId="0" applyFont="1" applyFill="1" applyBorder="1" applyAlignment="1">
      <alignment horizontal="center" vertical="center" wrapText="1"/>
    </xf>
    <xf numFmtId="0" fontId="109" fillId="28" borderId="20" xfId="0" applyFont="1" applyFill="1" applyBorder="1" applyAlignment="1">
      <alignment horizontal="center" vertical="center" wrapText="1"/>
    </xf>
    <xf numFmtId="0" fontId="109" fillId="28" borderId="21" xfId="0" applyFont="1" applyFill="1" applyBorder="1" applyAlignment="1">
      <alignment horizontal="center" vertical="center" wrapText="1"/>
    </xf>
    <xf numFmtId="0" fontId="109" fillId="28" borderId="22" xfId="0" applyFont="1" applyFill="1" applyBorder="1" applyAlignment="1">
      <alignment horizontal="center" vertical="center" wrapText="1"/>
    </xf>
    <xf numFmtId="0" fontId="109" fillId="28" borderId="23" xfId="0" applyFont="1" applyFill="1" applyBorder="1" applyAlignment="1">
      <alignment horizontal="center" vertical="center" wrapText="1"/>
    </xf>
    <xf numFmtId="0" fontId="102" fillId="0" borderId="67" xfId="0" applyFont="1" applyBorder="1" applyAlignment="1">
      <alignment horizontal="center" vertical="center" wrapText="1"/>
    </xf>
    <xf numFmtId="0" fontId="102" fillId="0" borderId="65" xfId="0" applyFont="1" applyBorder="1" applyAlignment="1">
      <alignment horizontal="center" vertical="center" wrapText="1"/>
    </xf>
    <xf numFmtId="0" fontId="102" fillId="0" borderId="62" xfId="0" applyFont="1" applyBorder="1" applyAlignment="1">
      <alignment horizontal="center" vertical="center" wrapText="1"/>
    </xf>
    <xf numFmtId="0" fontId="101" fillId="0" borderId="39" xfId="0" applyFont="1" applyBorder="1" applyAlignment="1">
      <alignment horizontal="left" vertical="center" wrapText="1" indent="1"/>
    </xf>
    <xf numFmtId="0" fontId="101" fillId="0" borderId="40" xfId="0" applyFont="1" applyBorder="1" applyAlignment="1">
      <alignment horizontal="left" vertical="center" wrapText="1" indent="1"/>
    </xf>
    <xf numFmtId="0" fontId="101" fillId="0" borderId="15" xfId="0" applyFont="1" applyBorder="1" applyAlignment="1">
      <alignment horizontal="left" vertical="center" wrapText="1" indent="1"/>
    </xf>
    <xf numFmtId="0" fontId="123" fillId="21" borderId="26" xfId="0" applyFont="1" applyFill="1" applyBorder="1" applyAlignment="1">
      <alignment horizontal="center" vertical="center"/>
    </xf>
    <xf numFmtId="0" fontId="123" fillId="21" borderId="49" xfId="0" applyFont="1" applyFill="1" applyBorder="1" applyAlignment="1">
      <alignment horizontal="center" vertical="center"/>
    </xf>
    <xf numFmtId="0" fontId="123" fillId="21" borderId="51" xfId="0" applyFont="1" applyFill="1" applyBorder="1" applyAlignment="1">
      <alignment horizontal="center" vertical="center"/>
    </xf>
    <xf numFmtId="0" fontId="110" fillId="21" borderId="0" xfId="0" applyFont="1" applyFill="1" applyAlignment="1">
      <alignment horizontal="center"/>
    </xf>
    <xf numFmtId="0" fontId="33" fillId="18" borderId="70" xfId="0" applyFont="1" applyFill="1" applyBorder="1" applyAlignment="1">
      <alignment horizontal="center" wrapText="1"/>
    </xf>
    <xf numFmtId="0" fontId="33" fillId="18" borderId="71" xfId="0" applyFont="1" applyFill="1" applyBorder="1" applyAlignment="1">
      <alignment horizontal="center"/>
    </xf>
    <xf numFmtId="0" fontId="33" fillId="18" borderId="72" xfId="0" applyFont="1" applyFill="1" applyBorder="1" applyAlignment="1">
      <alignment horizontal="center"/>
    </xf>
    <xf numFmtId="0" fontId="0" fillId="18" borderId="10" xfId="0" applyFill="1" applyBorder="1" applyAlignment="1">
      <alignment horizontal="center"/>
    </xf>
    <xf numFmtId="0" fontId="5" fillId="18" borderId="0" xfId="0" applyFont="1" applyFill="1" applyAlignment="1">
      <alignment horizontal="left"/>
    </xf>
    <xf numFmtId="0" fontId="0" fillId="0" borderId="0" xfId="0"/>
    <xf numFmtId="0" fontId="0" fillId="18" borderId="10" xfId="0" applyFill="1" applyBorder="1" applyAlignment="1" applyProtection="1">
      <alignment horizontal="center"/>
      <protection locked="0"/>
    </xf>
    <xf numFmtId="0" fontId="6" fillId="18" borderId="36" xfId="0" applyFont="1" applyFill="1" applyBorder="1" applyAlignment="1">
      <alignment horizontal="center" vertical="center"/>
    </xf>
    <xf numFmtId="0" fontId="6" fillId="18" borderId="37" xfId="0" applyFont="1" applyFill="1" applyBorder="1" applyAlignment="1">
      <alignment horizontal="center" vertical="center"/>
    </xf>
    <xf numFmtId="0" fontId="6" fillId="18" borderId="53" xfId="0" applyFont="1" applyFill="1" applyBorder="1" applyAlignment="1">
      <alignment horizontal="center" vertical="center"/>
    </xf>
    <xf numFmtId="0" fontId="6" fillId="18" borderId="29" xfId="0" applyFont="1" applyFill="1" applyBorder="1" applyAlignment="1">
      <alignment horizontal="center" vertical="center"/>
    </xf>
    <xf numFmtId="0" fontId="6" fillId="18" borderId="10" xfId="0" applyFont="1" applyFill="1" applyBorder="1" applyAlignment="1">
      <alignment horizontal="center" vertical="center"/>
    </xf>
    <xf numFmtId="0" fontId="6" fillId="18" borderId="55" xfId="0" applyFont="1" applyFill="1" applyBorder="1" applyAlignment="1">
      <alignment horizontal="center" vertical="center"/>
    </xf>
    <xf numFmtId="0" fontId="6" fillId="18" borderId="39" xfId="0" applyFont="1" applyFill="1" applyBorder="1" applyAlignment="1">
      <alignment horizontal="center" vertical="center" wrapText="1"/>
    </xf>
    <xf numFmtId="0" fontId="6" fillId="18" borderId="40" xfId="0" applyFont="1" applyFill="1" applyBorder="1" applyAlignment="1">
      <alignment horizontal="center" vertical="center" wrapText="1"/>
    </xf>
    <xf numFmtId="0" fontId="6" fillId="18" borderId="15" xfId="0" applyFont="1" applyFill="1" applyBorder="1" applyAlignment="1">
      <alignment horizontal="center" vertical="center" wrapText="1"/>
    </xf>
    <xf numFmtId="0" fontId="6" fillId="18" borderId="39" xfId="0" applyFont="1" applyFill="1" applyBorder="1" applyAlignment="1">
      <alignment horizontal="center" vertical="center" textRotation="90"/>
    </xf>
    <xf numFmtId="0" fontId="6" fillId="21" borderId="40" xfId="0" applyFont="1" applyFill="1" applyBorder="1" applyAlignment="1">
      <alignment horizontal="center" vertical="center" textRotation="90"/>
    </xf>
    <xf numFmtId="0" fontId="6" fillId="21" borderId="15" xfId="0" applyFont="1" applyFill="1" applyBorder="1" applyAlignment="1">
      <alignment horizontal="center" vertical="center" textRotation="90"/>
    </xf>
    <xf numFmtId="0" fontId="0" fillId="18" borderId="11" xfId="0" applyFill="1" applyBorder="1" applyAlignment="1">
      <alignment horizontal="right"/>
    </xf>
    <xf numFmtId="0" fontId="0" fillId="21" borderId="0" xfId="0" applyFill="1" applyAlignment="1">
      <alignment horizontal="right"/>
    </xf>
    <xf numFmtId="0" fontId="13" fillId="18" borderId="10" xfId="0" applyFont="1" applyFill="1" applyBorder="1" applyAlignment="1">
      <alignment horizontal="center"/>
    </xf>
    <xf numFmtId="0" fontId="6" fillId="18" borderId="66" xfId="0" applyFont="1" applyFill="1" applyBorder="1" applyAlignment="1">
      <alignment horizontal="center" vertical="center" textRotation="90"/>
    </xf>
    <xf numFmtId="0" fontId="6" fillId="18" borderId="63" xfId="0" applyFont="1" applyFill="1" applyBorder="1" applyAlignment="1">
      <alignment horizontal="center" vertical="center" textRotation="90"/>
    </xf>
    <xf numFmtId="0" fontId="6" fillId="18" borderId="18" xfId="0" applyFont="1" applyFill="1" applyBorder="1" applyAlignment="1">
      <alignment horizontal="center" vertical="center" textRotation="90"/>
    </xf>
    <xf numFmtId="0" fontId="6" fillId="18" borderId="67" xfId="0" applyFont="1" applyFill="1" applyBorder="1" applyAlignment="1">
      <alignment horizontal="center" vertical="center" wrapText="1"/>
    </xf>
    <xf numFmtId="0" fontId="6" fillId="18" borderId="65" xfId="0" applyFont="1" applyFill="1" applyBorder="1" applyAlignment="1">
      <alignment horizontal="center" vertical="center" wrapText="1"/>
    </xf>
    <xf numFmtId="0" fontId="6" fillId="18" borderId="62" xfId="0" applyFont="1" applyFill="1" applyBorder="1" applyAlignment="1">
      <alignment horizontal="center" vertical="center" wrapText="1"/>
    </xf>
    <xf numFmtId="0" fontId="6" fillId="18" borderId="39" xfId="0" applyFont="1" applyFill="1" applyBorder="1" applyAlignment="1">
      <alignment horizontal="center" textRotation="90"/>
    </xf>
    <xf numFmtId="0" fontId="6" fillId="18" borderId="40" xfId="0" applyFont="1" applyFill="1" applyBorder="1" applyAlignment="1">
      <alignment horizontal="center" textRotation="90"/>
    </xf>
    <xf numFmtId="0" fontId="6" fillId="18" borderId="15" xfId="0" applyFont="1" applyFill="1" applyBorder="1" applyAlignment="1">
      <alignment horizontal="center" textRotation="90"/>
    </xf>
    <xf numFmtId="0" fontId="6" fillId="18" borderId="36" xfId="0" applyFont="1" applyFill="1" applyBorder="1" applyAlignment="1">
      <alignment horizontal="center" vertical="center" wrapText="1"/>
    </xf>
    <xf numFmtId="0" fontId="6" fillId="18" borderId="34" xfId="0" applyFont="1" applyFill="1" applyBorder="1" applyAlignment="1">
      <alignment horizontal="center" vertical="center" wrapText="1"/>
    </xf>
    <xf numFmtId="0" fontId="6" fillId="18" borderId="29" xfId="0" applyFont="1" applyFill="1" applyBorder="1" applyAlignment="1">
      <alignment horizontal="center" vertical="center" wrapText="1"/>
    </xf>
    <xf numFmtId="0" fontId="0" fillId="0" borderId="40" xfId="0" applyBorder="1" applyAlignment="1">
      <alignment horizontal="center" vertical="center" textRotation="90"/>
    </xf>
    <xf numFmtId="0" fontId="0" fillId="0" borderId="15" xfId="0" applyBorder="1" applyAlignment="1">
      <alignment horizontal="center" vertical="center" textRotation="90"/>
    </xf>
    <xf numFmtId="0" fontId="0" fillId="18" borderId="35" xfId="0" applyFill="1" applyBorder="1" applyAlignment="1">
      <alignment horizontal="center"/>
    </xf>
    <xf numFmtId="0" fontId="5" fillId="18" borderId="11" xfId="0" applyFont="1" applyFill="1" applyBorder="1" applyAlignment="1">
      <alignment horizontal="center"/>
    </xf>
    <xf numFmtId="0" fontId="5" fillId="18" borderId="35" xfId="0" applyFont="1" applyFill="1" applyBorder="1" applyAlignment="1">
      <alignment horizontal="center"/>
    </xf>
    <xf numFmtId="167" fontId="0" fillId="18" borderId="0" xfId="0" applyNumberFormat="1" applyFill="1" applyAlignment="1">
      <alignment horizontal="center"/>
    </xf>
    <xf numFmtId="0" fontId="0" fillId="18" borderId="0" xfId="0" applyFill="1" applyAlignment="1">
      <alignment horizontal="center" wrapText="1"/>
    </xf>
    <xf numFmtId="0" fontId="0" fillId="18" borderId="34" xfId="0" applyFill="1" applyBorder="1" applyAlignment="1" applyProtection="1">
      <alignment wrapText="1"/>
      <protection locked="0"/>
    </xf>
    <xf numFmtId="0" fontId="0" fillId="18" borderId="0" xfId="0" applyFill="1" applyAlignment="1">
      <alignment wrapText="1"/>
    </xf>
    <xf numFmtId="0" fontId="0" fillId="18" borderId="35" xfId="0" applyFill="1" applyBorder="1" applyAlignment="1">
      <alignment wrapText="1"/>
    </xf>
    <xf numFmtId="0" fontId="17" fillId="18" borderId="10" xfId="0" applyFont="1" applyFill="1" applyBorder="1" applyAlignment="1">
      <alignment horizontal="center"/>
    </xf>
    <xf numFmtId="0" fontId="17" fillId="18" borderId="46" xfId="0" applyFont="1" applyFill="1" applyBorder="1" applyAlignment="1">
      <alignment horizontal="center"/>
    </xf>
    <xf numFmtId="0" fontId="33" fillId="18" borderId="71" xfId="0" applyFont="1" applyFill="1" applyBorder="1" applyAlignment="1">
      <alignment horizontal="center" wrapText="1"/>
    </xf>
    <xf numFmtId="14" fontId="0" fillId="18" borderId="10" xfId="0" applyNumberFormat="1" applyFill="1" applyBorder="1" applyAlignment="1" applyProtection="1">
      <alignment horizontal="center"/>
      <protection locked="0"/>
    </xf>
    <xf numFmtId="0" fontId="0" fillId="18" borderId="0" xfId="0" applyFill="1" applyAlignment="1">
      <alignment horizontal="center" vertical="top" wrapText="1"/>
    </xf>
    <xf numFmtId="0" fontId="6" fillId="18" borderId="39" xfId="0" applyFont="1" applyFill="1" applyBorder="1" applyAlignment="1">
      <alignment horizontal="center" vertical="center"/>
    </xf>
    <xf numFmtId="0" fontId="6" fillId="18" borderId="40" xfId="0" applyFont="1" applyFill="1" applyBorder="1" applyAlignment="1">
      <alignment horizontal="center" vertical="center"/>
    </xf>
    <xf numFmtId="0" fontId="6" fillId="18" borderId="15" xfId="0" applyFont="1" applyFill="1" applyBorder="1" applyAlignment="1">
      <alignment horizontal="center" vertical="center"/>
    </xf>
    <xf numFmtId="0" fontId="5" fillId="18" borderId="29" xfId="0" applyFont="1" applyFill="1" applyBorder="1" applyAlignment="1">
      <alignment horizontal="center"/>
    </xf>
    <xf numFmtId="0" fontId="5" fillId="18" borderId="10" xfId="0" applyFont="1" applyFill="1" applyBorder="1" applyAlignment="1">
      <alignment horizontal="center"/>
    </xf>
    <xf numFmtId="0" fontId="60" fillId="18" borderId="71" xfId="0" applyFont="1" applyFill="1" applyBorder="1"/>
    <xf numFmtId="0" fontId="60" fillId="18" borderId="72" xfId="0" applyFont="1" applyFill="1" applyBorder="1"/>
    <xf numFmtId="0" fontId="6" fillId="18" borderId="38" xfId="0" applyFont="1" applyFill="1" applyBorder="1" applyAlignment="1">
      <alignment horizontal="center" vertical="center"/>
    </xf>
    <xf numFmtId="0" fontId="6" fillId="18" borderId="12" xfId="0" applyFont="1" applyFill="1" applyBorder="1" applyAlignment="1">
      <alignment horizontal="center" vertical="center"/>
    </xf>
    <xf numFmtId="0" fontId="17" fillId="18" borderId="29" xfId="0" applyFont="1" applyFill="1" applyBorder="1" applyAlignment="1">
      <alignment horizontal="center"/>
    </xf>
    <xf numFmtId="0" fontId="17" fillId="18" borderId="12" xfId="0" applyFont="1" applyFill="1" applyBorder="1" applyAlignment="1">
      <alignment horizontal="center"/>
    </xf>
    <xf numFmtId="0" fontId="6" fillId="18" borderId="66" xfId="0" applyFont="1" applyFill="1" applyBorder="1" applyAlignment="1">
      <alignment horizontal="center" vertical="center" wrapText="1"/>
    </xf>
    <xf numFmtId="0" fontId="6" fillId="18" borderId="63" xfId="0" applyFont="1" applyFill="1" applyBorder="1" applyAlignment="1">
      <alignment horizontal="center" vertical="center" wrapText="1"/>
    </xf>
    <xf numFmtId="0" fontId="6" fillId="18" borderId="18" xfId="0" applyFont="1" applyFill="1" applyBorder="1" applyAlignment="1">
      <alignment horizontal="center" vertical="center" wrapText="1"/>
    </xf>
    <xf numFmtId="14" fontId="13" fillId="18" borderId="29" xfId="0" applyNumberFormat="1" applyFont="1" applyFill="1" applyBorder="1" applyAlignment="1" applyProtection="1">
      <alignment horizontal="center"/>
      <protection locked="0"/>
    </xf>
    <xf numFmtId="14" fontId="13" fillId="18" borderId="12" xfId="0" applyNumberFormat="1" applyFont="1" applyFill="1" applyBorder="1" applyAlignment="1" applyProtection="1">
      <alignment horizontal="center"/>
      <protection locked="0"/>
    </xf>
    <xf numFmtId="14" fontId="13" fillId="18" borderId="55" xfId="0" applyNumberFormat="1" applyFont="1" applyFill="1" applyBorder="1" applyAlignment="1" applyProtection="1">
      <alignment horizontal="center"/>
      <protection locked="0"/>
    </xf>
    <xf numFmtId="0" fontId="6" fillId="0" borderId="70"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0" xfId="0" applyFont="1" applyAlignment="1">
      <alignment horizontal="center" vertical="center" wrapText="1"/>
    </xf>
    <xf numFmtId="0" fontId="6" fillId="0" borderId="25"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13" fillId="21" borderId="15" xfId="0" applyFont="1" applyFill="1" applyBorder="1" applyAlignment="1">
      <alignment horizontal="left"/>
    </xf>
    <xf numFmtId="0" fontId="13" fillId="21" borderId="18" xfId="0" applyFont="1" applyFill="1" applyBorder="1" applyAlignment="1">
      <alignment horizontal="left"/>
    </xf>
    <xf numFmtId="0" fontId="0" fillId="18" borderId="17" xfId="0" applyFill="1" applyBorder="1" applyAlignment="1">
      <alignment horizontal="center" vertical="top"/>
    </xf>
    <xf numFmtId="0" fontId="0" fillId="18" borderId="41" xfId="0" applyFill="1" applyBorder="1" applyAlignment="1">
      <alignment horizontal="center" vertical="top"/>
    </xf>
    <xf numFmtId="0" fontId="6" fillId="18" borderId="31" xfId="0" applyFont="1" applyFill="1" applyBorder="1" applyAlignment="1">
      <alignment horizontal="left" vertical="top"/>
    </xf>
    <xf numFmtId="0" fontId="13" fillId="21" borderId="15" xfId="0" applyFont="1" applyFill="1" applyBorder="1" applyAlignment="1">
      <alignment horizontal="center"/>
    </xf>
    <xf numFmtId="0" fontId="6" fillId="18" borderId="50" xfId="0" applyFont="1" applyFill="1" applyBorder="1" applyAlignment="1">
      <alignment horizontal="left" vertical="top"/>
    </xf>
    <xf numFmtId="0" fontId="6" fillId="18" borderId="43" xfId="0" quotePrefix="1" applyFont="1" applyFill="1" applyBorder="1" applyAlignment="1">
      <alignment horizontal="center"/>
    </xf>
    <xf numFmtId="0" fontId="6" fillId="18" borderId="44" xfId="0" quotePrefix="1" applyFont="1" applyFill="1" applyBorder="1" applyAlignment="1">
      <alignment horizontal="center"/>
    </xf>
    <xf numFmtId="0" fontId="6" fillId="18" borderId="16" xfId="0" applyFont="1" applyFill="1" applyBorder="1" applyAlignment="1">
      <alignment horizontal="left" vertical="top"/>
    </xf>
    <xf numFmtId="0" fontId="6" fillId="18" borderId="17" xfId="0" applyFont="1" applyFill="1" applyBorder="1" applyAlignment="1">
      <alignment horizontal="left" vertical="top"/>
    </xf>
    <xf numFmtId="0" fontId="33" fillId="18" borderId="70" xfId="0" applyFont="1" applyFill="1" applyBorder="1" applyAlignment="1">
      <alignment horizontal="center" vertical="center"/>
    </xf>
    <xf numFmtId="0" fontId="13" fillId="18" borderId="29" xfId="0" applyFont="1" applyFill="1" applyBorder="1" applyAlignment="1" applyProtection="1">
      <alignment horizontal="center"/>
      <protection locked="0"/>
    </xf>
    <xf numFmtId="0" fontId="13" fillId="18" borderId="10" xfId="0" applyFont="1" applyFill="1" applyBorder="1" applyAlignment="1" applyProtection="1">
      <alignment horizontal="center"/>
      <protection locked="0"/>
    </xf>
    <xf numFmtId="0" fontId="13" fillId="18" borderId="12" xfId="0" applyFont="1" applyFill="1" applyBorder="1" applyAlignment="1" applyProtection="1">
      <alignment horizontal="center"/>
      <protection locked="0"/>
    </xf>
    <xf numFmtId="0" fontId="12" fillId="18" borderId="17" xfId="0" applyFont="1" applyFill="1" applyBorder="1" applyAlignment="1">
      <alignment horizontal="center" wrapText="1"/>
    </xf>
    <xf numFmtId="0" fontId="12" fillId="18" borderId="41" xfId="0" applyFont="1" applyFill="1" applyBorder="1" applyAlignment="1">
      <alignment horizontal="center" wrapText="1"/>
    </xf>
    <xf numFmtId="0" fontId="12" fillId="18" borderId="0" xfId="0" applyFont="1" applyFill="1" applyAlignment="1">
      <alignment horizontal="center" wrapText="1"/>
    </xf>
    <xf numFmtId="0" fontId="12" fillId="18" borderId="25" xfId="0" applyFont="1" applyFill="1" applyBorder="1" applyAlignment="1">
      <alignment horizontal="center" wrapText="1"/>
    </xf>
    <xf numFmtId="0" fontId="12" fillId="18" borderId="43" xfId="0" applyFont="1" applyFill="1" applyBorder="1" applyAlignment="1">
      <alignment horizontal="center" wrapText="1"/>
    </xf>
    <xf numFmtId="0" fontId="12" fillId="18" borderId="44" xfId="0" applyFont="1" applyFill="1" applyBorder="1" applyAlignment="1">
      <alignment horizontal="center" wrapText="1"/>
    </xf>
    <xf numFmtId="0" fontId="0" fillId="21" borderId="0" xfId="0" applyFill="1"/>
    <xf numFmtId="0" fontId="5" fillId="18" borderId="36" xfId="0" applyFont="1" applyFill="1" applyBorder="1" applyAlignment="1">
      <alignment horizontal="center"/>
    </xf>
    <xf numFmtId="0" fontId="5" fillId="18" borderId="38" xfId="0" applyFont="1" applyFill="1" applyBorder="1" applyAlignment="1">
      <alignment horizontal="center"/>
    </xf>
    <xf numFmtId="168" fontId="0" fillId="18" borderId="29" xfId="0" applyNumberFormat="1" applyFill="1" applyBorder="1" applyAlignment="1">
      <alignment horizontal="center"/>
    </xf>
    <xf numFmtId="168" fontId="0" fillId="18" borderId="12" xfId="0" applyNumberFormat="1" applyFill="1" applyBorder="1" applyAlignment="1">
      <alignment horizontal="center"/>
    </xf>
    <xf numFmtId="0" fontId="0" fillId="18" borderId="36" xfId="0" applyFill="1" applyBorder="1" applyAlignment="1">
      <alignment horizontal="center"/>
    </xf>
    <xf numFmtId="0" fontId="0" fillId="18" borderId="38" xfId="0" applyFill="1" applyBorder="1" applyAlignment="1">
      <alignment horizontal="center"/>
    </xf>
    <xf numFmtId="0" fontId="2" fillId="18" borderId="30" xfId="0" applyFont="1" applyFill="1" applyBorder="1" applyAlignment="1">
      <alignment horizontal="center" vertical="center"/>
    </xf>
    <xf numFmtId="0" fontId="12" fillId="18" borderId="0" xfId="0" applyFont="1" applyFill="1" applyAlignment="1">
      <alignment horizontal="center"/>
    </xf>
    <xf numFmtId="0" fontId="2" fillId="18" borderId="39" xfId="0" applyFont="1" applyFill="1" applyBorder="1" applyAlignment="1">
      <alignment horizontal="center" vertical="center"/>
    </xf>
    <xf numFmtId="0" fontId="2" fillId="18" borderId="15" xfId="0" applyFont="1" applyFill="1" applyBorder="1" applyAlignment="1">
      <alignment horizontal="center" vertical="center"/>
    </xf>
    <xf numFmtId="0" fontId="2" fillId="18" borderId="36" xfId="0" applyFont="1" applyFill="1" applyBorder="1" applyAlignment="1">
      <alignment horizontal="center" vertical="center"/>
    </xf>
    <xf numFmtId="0" fontId="2" fillId="18" borderId="38" xfId="0" applyFont="1" applyFill="1" applyBorder="1" applyAlignment="1">
      <alignment horizontal="center" vertical="center"/>
    </xf>
    <xf numFmtId="0" fontId="2" fillId="18" borderId="29" xfId="0" applyFont="1" applyFill="1" applyBorder="1" applyAlignment="1">
      <alignment horizontal="center" vertical="center"/>
    </xf>
    <xf numFmtId="0" fontId="2" fillId="18" borderId="12" xfId="0" applyFont="1" applyFill="1" applyBorder="1" applyAlignment="1">
      <alignment horizontal="center" vertical="center"/>
    </xf>
    <xf numFmtId="0" fontId="13" fillId="18" borderId="33" xfId="0" applyFont="1" applyFill="1" applyBorder="1" applyAlignment="1">
      <alignment horizontal="center"/>
    </xf>
    <xf numFmtId="0" fontId="13" fillId="18" borderId="43" xfId="0" applyFont="1" applyFill="1" applyBorder="1" applyAlignment="1">
      <alignment horizontal="center"/>
    </xf>
    <xf numFmtId="0" fontId="13" fillId="18" borderId="32" xfId="0" applyFont="1" applyFill="1" applyBorder="1" applyAlignment="1">
      <alignment horizontal="center"/>
    </xf>
    <xf numFmtId="0" fontId="12" fillId="18" borderId="10" xfId="0" applyFont="1" applyFill="1" applyBorder="1" applyAlignment="1">
      <alignment horizontal="center"/>
    </xf>
    <xf numFmtId="0" fontId="0" fillId="18" borderId="30" xfId="0" applyFill="1" applyBorder="1" applyAlignment="1">
      <alignment horizontal="center"/>
    </xf>
    <xf numFmtId="0" fontId="0" fillId="18" borderId="46" xfId="0" applyFill="1" applyBorder="1" applyAlignment="1">
      <alignment horizontal="center"/>
    </xf>
    <xf numFmtId="0" fontId="0" fillId="18" borderId="14" xfId="0" applyFill="1" applyBorder="1" applyAlignment="1">
      <alignment horizontal="center"/>
    </xf>
    <xf numFmtId="2" fontId="0" fillId="18" borderId="30" xfId="0" quotePrefix="1" applyNumberFormat="1" applyFill="1" applyBorder="1" applyAlignment="1">
      <alignment horizontal="center"/>
    </xf>
    <xf numFmtId="2" fontId="0" fillId="18" borderId="14" xfId="0" applyNumberFormat="1" applyFill="1" applyBorder="1" applyAlignment="1">
      <alignment horizontal="center"/>
    </xf>
    <xf numFmtId="0" fontId="0" fillId="18" borderId="30" xfId="0" quotePrefix="1" applyFill="1" applyBorder="1" applyAlignment="1">
      <alignment horizontal="center"/>
    </xf>
    <xf numFmtId="0" fontId="10" fillId="18" borderId="71" xfId="0" applyFont="1" applyFill="1" applyBorder="1" applyAlignment="1">
      <alignment horizontal="center" vertical="center" wrapText="1"/>
    </xf>
    <xf numFmtId="0" fontId="10" fillId="18" borderId="72" xfId="0" applyFont="1" applyFill="1" applyBorder="1" applyAlignment="1">
      <alignment horizontal="center" vertical="center" wrapText="1"/>
    </xf>
    <xf numFmtId="0" fontId="3" fillId="18" borderId="12" xfId="0" applyFont="1" applyFill="1" applyBorder="1" applyAlignment="1">
      <alignment horizontal="center"/>
    </xf>
    <xf numFmtId="0" fontId="3" fillId="18" borderId="15" xfId="0" applyFont="1" applyFill="1" applyBorder="1" applyAlignment="1">
      <alignment horizontal="center"/>
    </xf>
    <xf numFmtId="0" fontId="3" fillId="18" borderId="29" xfId="0" applyFont="1" applyFill="1" applyBorder="1" applyAlignment="1">
      <alignment horizontal="center"/>
    </xf>
    <xf numFmtId="0" fontId="3" fillId="18" borderId="10" xfId="0" applyFont="1" applyFill="1" applyBorder="1" applyAlignment="1">
      <alignment horizontal="center"/>
    </xf>
    <xf numFmtId="0" fontId="3" fillId="18" borderId="55" xfId="0" applyFont="1" applyFill="1" applyBorder="1" applyAlignment="1">
      <alignment horizontal="center"/>
    </xf>
    <xf numFmtId="0" fontId="10" fillId="18" borderId="0" xfId="0" applyFont="1" applyFill="1" applyAlignment="1">
      <alignment horizontal="center"/>
    </xf>
    <xf numFmtId="169" fontId="0" fillId="18" borderId="37" xfId="0" applyNumberFormat="1" applyFill="1" applyBorder="1" applyAlignment="1">
      <alignment horizontal="center"/>
    </xf>
    <xf numFmtId="169" fontId="0" fillId="18" borderId="0" xfId="0" applyNumberFormat="1" applyFill="1" applyAlignment="1">
      <alignment horizontal="center"/>
    </xf>
    <xf numFmtId="2" fontId="0" fillId="18" borderId="0" xfId="0" applyNumberFormat="1" applyFill="1" applyAlignment="1">
      <alignment horizontal="center"/>
    </xf>
    <xf numFmtId="2" fontId="0" fillId="18" borderId="37" xfId="0" applyNumberFormat="1" applyFill="1" applyBorder="1" applyAlignment="1">
      <alignment horizontal="center"/>
    </xf>
    <xf numFmtId="0" fontId="2" fillId="18" borderId="37" xfId="0" applyFont="1" applyFill="1" applyBorder="1" applyAlignment="1">
      <alignment horizontal="center" vertical="center" wrapText="1"/>
    </xf>
    <xf numFmtId="0" fontId="2" fillId="18" borderId="10" xfId="0" applyFont="1" applyFill="1" applyBorder="1" applyAlignment="1">
      <alignment horizontal="center" vertical="center" wrapText="1"/>
    </xf>
    <xf numFmtId="2" fontId="0" fillId="18" borderId="10" xfId="0" applyNumberFormat="1" applyFill="1" applyBorder="1" applyAlignment="1">
      <alignment horizontal="center"/>
    </xf>
    <xf numFmtId="0" fontId="2" fillId="18" borderId="37" xfId="0" applyFont="1" applyFill="1" applyBorder="1" applyAlignment="1">
      <alignment horizontal="center" wrapText="1"/>
    </xf>
    <xf numFmtId="0" fontId="2" fillId="18" borderId="10" xfId="0" applyFont="1" applyFill="1" applyBorder="1" applyAlignment="1">
      <alignment horizontal="center" wrapText="1"/>
    </xf>
    <xf numFmtId="0" fontId="2" fillId="18" borderId="37" xfId="0" applyFont="1" applyFill="1" applyBorder="1" applyAlignment="1">
      <alignment horizontal="center" vertical="center"/>
    </xf>
    <xf numFmtId="0" fontId="2" fillId="18" borderId="10" xfId="0" applyFont="1" applyFill="1" applyBorder="1" applyAlignment="1">
      <alignment horizontal="center" vertical="center"/>
    </xf>
    <xf numFmtId="0" fontId="67" fillId="18" borderId="0" xfId="0" applyFont="1" applyFill="1" applyAlignment="1">
      <alignment horizontal="left"/>
    </xf>
    <xf numFmtId="0" fontId="67" fillId="18" borderId="10" xfId="0" applyFont="1" applyFill="1" applyBorder="1" applyAlignment="1">
      <alignment horizontal="left"/>
    </xf>
    <xf numFmtId="0" fontId="10" fillId="18" borderId="17" xfId="0" applyFont="1" applyFill="1" applyBorder="1" applyAlignment="1">
      <alignment horizontal="center" wrapText="1"/>
    </xf>
    <xf numFmtId="0" fontId="10" fillId="18" borderId="41" xfId="0" applyFont="1" applyFill="1" applyBorder="1" applyAlignment="1">
      <alignment horizontal="center" wrapText="1"/>
    </xf>
    <xf numFmtId="0" fontId="2" fillId="18" borderId="46" xfId="0" applyFont="1" applyFill="1" applyBorder="1" applyAlignment="1">
      <alignment horizontal="center"/>
    </xf>
    <xf numFmtId="0" fontId="0" fillId="18" borderId="37" xfId="0" applyFill="1" applyBorder="1" applyAlignment="1">
      <alignment horizontal="center"/>
    </xf>
    <xf numFmtId="2" fontId="0" fillId="18" borderId="37" xfId="0" quotePrefix="1" applyNumberFormat="1" applyFill="1" applyBorder="1" applyAlignment="1">
      <alignment horizontal="center"/>
    </xf>
    <xf numFmtId="0" fontId="6" fillId="21" borderId="34" xfId="0" applyFont="1" applyFill="1" applyBorder="1" applyAlignment="1">
      <alignment horizontal="center"/>
    </xf>
    <xf numFmtId="0" fontId="6" fillId="18" borderId="35" xfId="0" applyFont="1" applyFill="1" applyBorder="1" applyAlignment="1">
      <alignment horizontal="center"/>
    </xf>
    <xf numFmtId="0" fontId="2" fillId="18" borderId="29" xfId="0" applyFont="1" applyFill="1" applyBorder="1" applyAlignment="1">
      <alignment horizontal="center"/>
    </xf>
    <xf numFmtId="0" fontId="2" fillId="18" borderId="10" xfId="0" applyFont="1" applyFill="1" applyBorder="1" applyAlignment="1">
      <alignment horizontal="center"/>
    </xf>
    <xf numFmtId="0" fontId="2" fillId="18" borderId="12" xfId="0" applyFont="1" applyFill="1" applyBorder="1" applyAlignment="1">
      <alignment horizontal="center"/>
    </xf>
    <xf numFmtId="0" fontId="6" fillId="18" borderId="30" xfId="0" applyFont="1" applyFill="1" applyBorder="1" applyAlignment="1">
      <alignment horizontal="center" vertical="center" wrapText="1"/>
    </xf>
    <xf numFmtId="0" fontId="6" fillId="18" borderId="14" xfId="0" applyFont="1" applyFill="1" applyBorder="1" applyAlignment="1">
      <alignment horizontal="center" vertical="center" wrapText="1"/>
    </xf>
    <xf numFmtId="0" fontId="20" fillId="18" borderId="30" xfId="0" applyFont="1" applyFill="1" applyBorder="1" applyAlignment="1">
      <alignment horizontal="center" vertical="center"/>
    </xf>
    <xf numFmtId="0" fontId="20" fillId="18" borderId="46" xfId="0" applyFont="1" applyFill="1" applyBorder="1" applyAlignment="1">
      <alignment horizontal="center" vertical="center"/>
    </xf>
    <xf numFmtId="0" fontId="20" fillId="18" borderId="14" xfId="0" applyFont="1" applyFill="1" applyBorder="1" applyAlignment="1">
      <alignment horizontal="center" vertical="center"/>
    </xf>
    <xf numFmtId="2" fontId="6" fillId="18" borderId="46" xfId="0" applyNumberFormat="1" applyFont="1" applyFill="1" applyBorder="1" applyAlignment="1">
      <alignment horizontal="center"/>
    </xf>
    <xf numFmtId="2" fontId="6" fillId="18" borderId="14" xfId="0" applyNumberFormat="1" applyFont="1" applyFill="1" applyBorder="1" applyAlignment="1">
      <alignment horizontal="center"/>
    </xf>
    <xf numFmtId="0" fontId="0" fillId="21" borderId="13" xfId="0" applyFill="1" applyBorder="1" applyAlignment="1">
      <alignment horizontal="center"/>
    </xf>
    <xf numFmtId="2" fontId="0" fillId="18" borderId="13" xfId="0" applyNumberFormat="1" applyFill="1" applyBorder="1" applyAlignment="1">
      <alignment horizontal="center"/>
    </xf>
    <xf numFmtId="165" fontId="0" fillId="18" borderId="13" xfId="0" applyNumberFormat="1" applyFill="1" applyBorder="1" applyAlignment="1">
      <alignment horizontal="center"/>
    </xf>
    <xf numFmtId="0" fontId="60" fillId="18" borderId="46" xfId="0" applyFont="1" applyFill="1" applyBorder="1" applyAlignment="1">
      <alignment horizontal="center"/>
    </xf>
    <xf numFmtId="0" fontId="60" fillId="18" borderId="14" xfId="0" applyFont="1" applyFill="1" applyBorder="1" applyAlignment="1">
      <alignment horizontal="center"/>
    </xf>
    <xf numFmtId="2" fontId="0" fillId="18" borderId="30" xfId="0" applyNumberFormat="1" applyFill="1" applyBorder="1" applyAlignment="1">
      <alignment horizontal="center"/>
    </xf>
    <xf numFmtId="1" fontId="0" fillId="18" borderId="10" xfId="0" applyNumberFormat="1" applyFill="1" applyBorder="1" applyAlignment="1">
      <alignment horizontal="center"/>
    </xf>
    <xf numFmtId="0" fontId="10" fillId="18" borderId="0" xfId="0" applyFont="1" applyFill="1" applyAlignment="1">
      <alignment horizontal="center" wrapText="1"/>
    </xf>
    <xf numFmtId="0" fontId="10" fillId="18" borderId="25" xfId="0" applyFont="1" applyFill="1" applyBorder="1" applyAlignment="1">
      <alignment horizontal="center" wrapText="1"/>
    </xf>
    <xf numFmtId="0" fontId="10" fillId="18" borderId="43" xfId="0" applyFont="1" applyFill="1" applyBorder="1" applyAlignment="1">
      <alignment horizontal="center" wrapText="1"/>
    </xf>
    <xf numFmtId="0" fontId="10" fillId="18" borderId="44" xfId="0" applyFont="1" applyFill="1" applyBorder="1" applyAlignment="1">
      <alignment horizontal="center" wrapText="1"/>
    </xf>
    <xf numFmtId="0" fontId="10" fillId="18" borderId="17" xfId="0" applyFont="1" applyFill="1" applyBorder="1" applyAlignment="1">
      <alignment horizontal="center" vertical="center" wrapText="1"/>
    </xf>
    <xf numFmtId="0" fontId="10" fillId="18" borderId="41" xfId="0" applyFont="1" applyFill="1" applyBorder="1" applyAlignment="1">
      <alignment horizontal="center" vertical="center" wrapText="1"/>
    </xf>
    <xf numFmtId="0" fontId="10" fillId="18" borderId="0" xfId="0" applyFont="1" applyFill="1" applyAlignment="1">
      <alignment horizontal="center" vertical="center" wrapText="1"/>
    </xf>
    <xf numFmtId="0" fontId="10" fillId="18" borderId="25" xfId="0" applyFont="1" applyFill="1" applyBorder="1" applyAlignment="1">
      <alignment horizontal="center" vertical="center" wrapText="1"/>
    </xf>
    <xf numFmtId="0" fontId="10" fillId="18" borderId="43" xfId="0" applyFont="1" applyFill="1" applyBorder="1" applyAlignment="1">
      <alignment horizontal="center" vertical="center" wrapText="1"/>
    </xf>
    <xf numFmtId="0" fontId="10" fillId="18" borderId="44" xfId="0" applyFont="1" applyFill="1" applyBorder="1" applyAlignment="1">
      <alignment horizontal="center" vertical="center" wrapText="1"/>
    </xf>
    <xf numFmtId="0" fontId="13" fillId="18" borderId="29" xfId="0" applyFont="1" applyFill="1" applyBorder="1" applyAlignment="1">
      <alignment horizontal="center"/>
    </xf>
    <xf numFmtId="0" fontId="13" fillId="18" borderId="12" xfId="0" applyFont="1" applyFill="1" applyBorder="1" applyAlignment="1">
      <alignment horizontal="center"/>
    </xf>
    <xf numFmtId="0" fontId="60" fillId="18" borderId="37" xfId="0" applyFont="1" applyFill="1" applyBorder="1" applyAlignment="1">
      <alignment horizontal="center"/>
    </xf>
    <xf numFmtId="0" fontId="6" fillId="18" borderId="38" xfId="0" applyFont="1" applyFill="1" applyBorder="1" applyAlignment="1">
      <alignment horizontal="center" vertical="center" wrapText="1"/>
    </xf>
    <xf numFmtId="0" fontId="6" fillId="18" borderId="30" xfId="0" applyFont="1" applyFill="1" applyBorder="1" applyAlignment="1">
      <alignment horizontal="center" vertical="center"/>
    </xf>
    <xf numFmtId="0" fontId="6" fillId="18" borderId="14" xfId="0" applyFont="1" applyFill="1" applyBorder="1" applyAlignment="1">
      <alignment horizontal="center" vertical="center"/>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xr:uid="{00000000-0005-0000-0000-000022000000}"/>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2 2 3" xfId="40" xr:uid="{00000000-0005-0000-0000-000028000000}"/>
    <cellStyle name="Normal 3" xfId="46" xr:uid="{F92680F4-5A32-4D2E-B0DE-2C7EE119A878}"/>
    <cellStyle name="Note" xfId="41" builtinId="10" customBuiltin="1"/>
    <cellStyle name="Output" xfId="42" builtinId="21" customBuiltin="1"/>
    <cellStyle name="Title" xfId="43" builtinId="15" customBuiltin="1"/>
    <cellStyle name="Total" xfId="44" builtinId="25" customBuiltin="1"/>
    <cellStyle name="Warning Text" xfId="45" builtinId="11" customBuiltin="1"/>
  </cellStyles>
  <dxfs count="77">
    <dxf>
      <font>
        <b val="0"/>
        <i/>
        <strike val="0"/>
        <condense val="0"/>
        <extend val="0"/>
        <u/>
        <color indexed="10"/>
      </font>
      <fill>
        <patternFill patternType="solid">
          <fgColor indexed="64"/>
          <bgColor indexed="9"/>
        </patternFill>
      </fill>
    </dxf>
    <dxf>
      <font>
        <b val="0"/>
        <i/>
        <strike val="0"/>
        <condense val="0"/>
        <extend val="0"/>
        <u/>
        <color indexed="10"/>
      </font>
      <fill>
        <patternFill patternType="solid">
          <fgColor indexed="64"/>
          <bgColor indexed="9"/>
        </patternFill>
      </fill>
    </dxf>
    <dxf>
      <font>
        <b val="0"/>
        <i/>
        <strike val="0"/>
        <condense val="0"/>
        <extend val="0"/>
        <u/>
        <color indexed="10"/>
      </font>
      <fill>
        <patternFill patternType="solid">
          <fgColor indexed="64"/>
          <bgColor indexed="9"/>
        </patternFill>
      </fill>
    </dxf>
    <dxf>
      <font>
        <b val="0"/>
        <i/>
        <strike val="0"/>
        <condense val="0"/>
        <extend val="0"/>
        <u/>
        <color indexed="10"/>
      </font>
      <fill>
        <patternFill patternType="solid">
          <fgColor indexed="64"/>
          <bgColor indexed="9"/>
        </patternFill>
      </fill>
    </dxf>
    <dxf>
      <font>
        <b val="0"/>
        <i/>
        <strike val="0"/>
        <condense val="0"/>
        <extend val="0"/>
        <u/>
        <color indexed="10"/>
      </font>
      <fill>
        <patternFill patternType="solid">
          <fgColor indexed="64"/>
          <bgColor indexed="9"/>
        </patternFill>
      </fill>
    </dxf>
    <dxf>
      <font>
        <color rgb="FFFF0000"/>
      </font>
    </dxf>
    <dxf>
      <font>
        <color rgb="FFFF0000"/>
      </font>
    </dxf>
    <dxf>
      <font>
        <color rgb="FFFF0000"/>
      </font>
    </dxf>
    <dxf>
      <font>
        <color rgb="FFFF0000"/>
      </font>
    </dxf>
    <dxf>
      <font>
        <color rgb="FFFF0000"/>
      </font>
    </dxf>
    <dxf>
      <font>
        <color rgb="FFFF0000"/>
      </font>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5.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7.xml"/><Relationship Id="rId20" Type="http://schemas.openxmlformats.org/officeDocument/2006/relationships/worksheet" Target="worksheets/sheet20.xml"/><Relationship Id="rId41" Type="http://schemas.openxmlformats.org/officeDocument/2006/relationships/externalLink" Target="externalLinks/externalLink2.xml"/><Relationship Id="rId54"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Average Chart -"Stacked"</a:t>
            </a:r>
          </a:p>
        </c:rich>
      </c:tx>
      <c:layout>
        <c:manualLayout>
          <c:xMode val="edge"/>
          <c:yMode val="edge"/>
          <c:x val="0.32996686889548638"/>
          <c:y val="3.5256286512573023E-2"/>
        </c:manualLayout>
      </c:layout>
      <c:overlay val="0"/>
      <c:spPr>
        <a:noFill/>
        <a:ln w="25400">
          <a:noFill/>
        </a:ln>
      </c:spPr>
    </c:title>
    <c:autoTitleDeleted val="0"/>
    <c:plotArea>
      <c:layout>
        <c:manualLayout>
          <c:layoutTarget val="inner"/>
          <c:xMode val="edge"/>
          <c:yMode val="edge"/>
          <c:x val="0.15488240951574594"/>
          <c:y val="0.22115453836932333"/>
          <c:w val="0.57575852233027602"/>
          <c:h val="0.52243753266956094"/>
        </c:manualLayout>
      </c:layout>
      <c:lineChart>
        <c:grouping val="standard"/>
        <c:varyColors val="0"/>
        <c:ser>
          <c:idx val="0"/>
          <c:order val="0"/>
          <c:tx>
            <c:strRef>
              <c:f>Graphical!$J$2</c:f>
              <c:strCache>
                <c:ptCount val="1"/>
                <c:pt idx="0">
                  <c:v>Appraiser 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Graphical!$C$16:$L$16</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3541-457C-A512-761BB1CEAA0B}"/>
            </c:ext>
          </c:extLst>
        </c:ser>
        <c:ser>
          <c:idx val="1"/>
          <c:order val="1"/>
          <c:tx>
            <c:strRef>
              <c:f>Graphical!$J$4</c:f>
              <c:strCache>
                <c:ptCount val="1"/>
                <c:pt idx="0">
                  <c:v>Appraiser B</c:v>
                </c:pt>
              </c:strCache>
            </c:strRef>
          </c:tx>
          <c:spPr>
            <a:ln w="12700">
              <a:solidFill>
                <a:srgbClr val="FF00FF"/>
              </a:solidFill>
              <a:prstDash val="sysDash"/>
            </a:ln>
          </c:spPr>
          <c:marker>
            <c:symbol val="square"/>
            <c:size val="5"/>
            <c:spPr>
              <a:solidFill>
                <a:srgbClr val="FF00FF"/>
              </a:solidFill>
              <a:ln>
                <a:solidFill>
                  <a:srgbClr val="FF00FF"/>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Graphical!$C$21:$L$21</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3541-457C-A512-761BB1CEAA0B}"/>
            </c:ext>
          </c:extLst>
        </c:ser>
        <c:ser>
          <c:idx val="2"/>
          <c:order val="2"/>
          <c:tx>
            <c:strRef>
              <c:f>Graphical!$J$6</c:f>
              <c:strCache>
                <c:ptCount val="1"/>
                <c:pt idx="0">
                  <c:v>Appraiser C</c:v>
                </c:pt>
              </c:strCache>
            </c:strRef>
          </c:tx>
          <c:spPr>
            <a:ln w="12700">
              <a:solidFill>
                <a:srgbClr val="424242"/>
              </a:solidFill>
              <a:prstDash val="solid"/>
            </a:ln>
          </c:spPr>
          <c:marker>
            <c:symbol val="triangle"/>
            <c:size val="5"/>
            <c:spPr>
              <a:solidFill>
                <a:srgbClr val="424242"/>
              </a:solidFill>
              <a:ln>
                <a:solidFill>
                  <a:srgbClr val="424242"/>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Graphical!$C$26:$L$26</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3541-457C-A512-761BB1CEAA0B}"/>
            </c:ext>
          </c:extLst>
        </c:ser>
        <c:ser>
          <c:idx val="3"/>
          <c:order val="3"/>
          <c:tx>
            <c:strRef>
              <c:f>Graphical!$P$38</c:f>
              <c:strCache>
                <c:ptCount val="1"/>
                <c:pt idx="0">
                  <c:v>Upper Spec</c:v>
                </c:pt>
              </c:strCache>
            </c:strRef>
          </c:tx>
          <c:spPr>
            <a:ln w="25400">
              <a:solidFill>
                <a:srgbClr val="339933"/>
              </a:solidFill>
              <a:prstDash val="solid"/>
            </a:ln>
          </c:spPr>
          <c:marker>
            <c:symbol val="none"/>
          </c:marker>
          <c:val>
            <c:numRef>
              <c:f>Graphical!$Q$38:$Z$38</c:f>
              <c:numCache>
                <c:formatCode>General</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3-3541-457C-A512-761BB1CEAA0B}"/>
            </c:ext>
          </c:extLst>
        </c:ser>
        <c:ser>
          <c:idx val="4"/>
          <c:order val="4"/>
          <c:tx>
            <c:strRef>
              <c:f>Graphical!$P$39</c:f>
              <c:strCache>
                <c:ptCount val="1"/>
                <c:pt idx="0">
                  <c:v>Lower Spec</c:v>
                </c:pt>
              </c:strCache>
            </c:strRef>
          </c:tx>
          <c:spPr>
            <a:ln w="25400">
              <a:solidFill>
                <a:srgbClr val="339933"/>
              </a:solidFill>
              <a:prstDash val="lgDash"/>
            </a:ln>
          </c:spPr>
          <c:marker>
            <c:symbol val="none"/>
          </c:marker>
          <c:val>
            <c:numRef>
              <c:f>Graphical!$Q$39:$Z$39</c:f>
              <c:numCache>
                <c:formatCode>General</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4-3541-457C-A512-761BB1CEAA0B}"/>
            </c:ext>
          </c:extLst>
        </c:ser>
        <c:dLbls>
          <c:showLegendKey val="0"/>
          <c:showVal val="0"/>
          <c:showCatName val="0"/>
          <c:showSerName val="0"/>
          <c:showPercent val="0"/>
          <c:showBubbleSize val="0"/>
        </c:dLbls>
        <c:marker val="1"/>
        <c:smooth val="0"/>
        <c:axId val="547705656"/>
        <c:axId val="1"/>
      </c:lineChart>
      <c:catAx>
        <c:axId val="54770565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Part Number</a:t>
                </a:r>
              </a:p>
            </c:rich>
          </c:tx>
          <c:layout>
            <c:manualLayout>
              <c:xMode val="edge"/>
              <c:yMode val="edge"/>
              <c:x val="0.35690305924874144"/>
              <c:y val="0.8589768859537718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a:t>
                </a:r>
              </a:p>
            </c:rich>
          </c:tx>
          <c:layout>
            <c:manualLayout>
              <c:xMode val="edge"/>
              <c:yMode val="edge"/>
              <c:x val="2.6936018243621188E-2"/>
              <c:y val="0.37179578359156717"/>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47705656"/>
        <c:crosses val="autoZero"/>
        <c:crossBetween val="between"/>
      </c:valAx>
      <c:spPr>
        <a:noFill/>
        <a:ln w="12700">
          <a:solidFill>
            <a:srgbClr val="808080"/>
          </a:solidFill>
          <a:prstDash val="solid"/>
        </a:ln>
      </c:spPr>
    </c:plotArea>
    <c:legend>
      <c:legendPos val="r"/>
      <c:layout>
        <c:manualLayout>
          <c:xMode val="edge"/>
          <c:yMode val="edge"/>
          <c:x val="0.63588421222658775"/>
          <c:y val="0.19554455445544552"/>
          <c:w val="0.35356217609279156"/>
          <c:h val="0.5544554455445545"/>
        </c:manualLayout>
      </c:layout>
      <c:overlay val="0"/>
      <c:spPr>
        <a:solidFill>
          <a:srgbClr val="FFFFFF"/>
        </a:solidFill>
        <a:ln w="3175">
          <a:solidFill>
            <a:srgbClr val="000000"/>
          </a:solidFill>
          <a:prstDash val="solid"/>
        </a:ln>
      </c:spPr>
      <c:txPr>
        <a:bodyPr/>
        <a:lstStyle/>
        <a:p>
          <a:pPr>
            <a:defRPr sz="78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landscape" horizontalDpi="-4"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Whiskers Chart - Appraiser C</a:t>
            </a:r>
          </a:p>
        </c:rich>
      </c:tx>
      <c:layout>
        <c:manualLayout>
          <c:xMode val="edge"/>
          <c:yMode val="edge"/>
          <c:x val="0.34925899585132503"/>
          <c:y val="4.1095681221665473E-2"/>
        </c:manualLayout>
      </c:layout>
      <c:overlay val="0"/>
      <c:spPr>
        <a:noFill/>
        <a:ln w="25400">
          <a:noFill/>
        </a:ln>
      </c:spPr>
    </c:title>
    <c:autoTitleDeleted val="0"/>
    <c:plotArea>
      <c:layout>
        <c:manualLayout>
          <c:layoutTarget val="inner"/>
          <c:xMode val="edge"/>
          <c:yMode val="edge"/>
          <c:x val="7.5782598028372034E-2"/>
          <c:y val="0.25570890281153125"/>
          <c:w val="0.88797435515853063"/>
          <c:h val="0.55708010969655053"/>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errBars>
            <c:errDir val="y"/>
            <c:errBarType val="both"/>
            <c:errValType val="cust"/>
            <c:noEndCap val="0"/>
            <c:plus>
              <c:numRef>
                <c:f>Graphical!$R$216:$AA$216</c:f>
                <c:numCache>
                  <c:formatCode>General</c:formatCode>
                  <c:ptCount val="10"/>
                  <c:pt idx="0">
                    <c:v>0</c:v>
                  </c:pt>
                  <c:pt idx="1">
                    <c:v>0</c:v>
                  </c:pt>
                  <c:pt idx="2">
                    <c:v>0</c:v>
                  </c:pt>
                  <c:pt idx="3">
                    <c:v>0</c:v>
                  </c:pt>
                  <c:pt idx="4">
                    <c:v>0</c:v>
                  </c:pt>
                  <c:pt idx="5">
                    <c:v>0</c:v>
                  </c:pt>
                  <c:pt idx="6">
                    <c:v>0</c:v>
                  </c:pt>
                  <c:pt idx="7">
                    <c:v>0</c:v>
                  </c:pt>
                  <c:pt idx="8">
                    <c:v>0</c:v>
                  </c:pt>
                  <c:pt idx="9">
                    <c:v>0</c:v>
                  </c:pt>
                </c:numCache>
              </c:numRef>
            </c:plus>
            <c:minus>
              <c:numRef>
                <c:f>Graphical!$R$218:$AA$218</c:f>
                <c:numCache>
                  <c:formatCode>General</c:formatCode>
                  <c:ptCount val="10"/>
                  <c:pt idx="0">
                    <c:v>0</c:v>
                  </c:pt>
                  <c:pt idx="1">
                    <c:v>0</c:v>
                  </c:pt>
                  <c:pt idx="2">
                    <c:v>0</c:v>
                  </c:pt>
                  <c:pt idx="3">
                    <c:v>0</c:v>
                  </c:pt>
                  <c:pt idx="4">
                    <c:v>0</c:v>
                  </c:pt>
                  <c:pt idx="5">
                    <c:v>0</c:v>
                  </c:pt>
                  <c:pt idx="6">
                    <c:v>0</c:v>
                  </c:pt>
                  <c:pt idx="7">
                    <c:v>0</c:v>
                  </c:pt>
                  <c:pt idx="8">
                    <c:v>0</c:v>
                  </c:pt>
                  <c:pt idx="9">
                    <c:v>0</c:v>
                  </c:pt>
                </c:numCache>
              </c:numRef>
            </c:minus>
            <c:spPr>
              <a:ln w="12700">
                <a:solidFill>
                  <a:srgbClr val="000000"/>
                </a:solidFill>
                <a:prstDash val="solid"/>
              </a:ln>
            </c:spPr>
          </c:errBars>
          <c:xVal>
            <c:numRef>
              <c:f>Graphical!$R$206:$AA$206</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Graphical!$C$26:$L$26</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5B2F-401B-A1D7-A18812F84D75}"/>
            </c:ext>
          </c:extLst>
        </c:ser>
        <c:dLbls>
          <c:showLegendKey val="0"/>
          <c:showVal val="0"/>
          <c:showCatName val="0"/>
          <c:showSerName val="0"/>
          <c:showPercent val="0"/>
          <c:showBubbleSize val="0"/>
        </c:dLbls>
        <c:axId val="548360768"/>
        <c:axId val="1"/>
      </c:scatterChart>
      <c:valAx>
        <c:axId val="548360768"/>
        <c:scaling>
          <c:orientation val="minMax"/>
          <c:max val="10"/>
          <c:min val="1"/>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1"/>
        <c:crosses val="autoZero"/>
        <c:crossBetween val="midCat"/>
        <c:majorUnit val="1"/>
        <c:minorUnit val="1"/>
      </c:valAx>
      <c:valAx>
        <c:axId val="1"/>
        <c:scaling>
          <c:orientation val="minMax"/>
        </c:scaling>
        <c:delete val="0"/>
        <c:axPos val="l"/>
        <c:majorGridlines>
          <c:spPr>
            <a:ln w="3175">
              <a:solidFill>
                <a:srgbClr val="FFFFFF"/>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48360768"/>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Error Chart</a:t>
            </a:r>
          </a:p>
        </c:rich>
      </c:tx>
      <c:layout>
        <c:manualLayout>
          <c:xMode val="edge"/>
          <c:yMode val="edge"/>
          <c:x val="0.40961938010175908"/>
          <c:y val="3.5598731976684735E-2"/>
        </c:manualLayout>
      </c:layout>
      <c:overlay val="0"/>
      <c:spPr>
        <a:noFill/>
        <a:ln w="25400">
          <a:noFill/>
        </a:ln>
      </c:spPr>
    </c:title>
    <c:autoTitleDeleted val="0"/>
    <c:plotArea>
      <c:layout>
        <c:manualLayout>
          <c:layoutTarget val="inner"/>
          <c:xMode val="edge"/>
          <c:yMode val="edge"/>
          <c:x val="8.7894006358193971E-2"/>
          <c:y val="0.23301044514324623"/>
          <c:w val="0.88889032845267224"/>
          <c:h val="0.59870739377083859"/>
        </c:manualLayout>
      </c:layout>
      <c:lineChart>
        <c:grouping val="standard"/>
        <c:varyColors val="0"/>
        <c:ser>
          <c:idx val="0"/>
          <c:order val="0"/>
          <c:tx>
            <c:v>Appr A</c:v>
          </c:tx>
          <c:spPr>
            <a:ln w="12700">
              <a:solidFill>
                <a:srgbClr val="000080"/>
              </a:solidFill>
              <a:prstDash val="solid"/>
            </a:ln>
          </c:spPr>
          <c:marker>
            <c:symbol val="diamond"/>
            <c:size val="5"/>
            <c:spPr>
              <a:solidFill>
                <a:srgbClr val="000080"/>
              </a:solidFill>
              <a:ln>
                <a:solidFill>
                  <a:srgbClr val="000080"/>
                </a:solidFill>
                <a:prstDash val="solid"/>
              </a:ln>
            </c:spPr>
          </c:marker>
          <c:cat>
            <c:strRef>
              <c:f>Graphical!$Q$249:$BI$249</c:f>
              <c:strCache>
                <c:ptCount val="41"/>
                <c:pt idx="4">
                  <c:v>Part 1</c:v>
                </c:pt>
                <c:pt idx="13">
                  <c:v>Part 2</c:v>
                </c:pt>
                <c:pt idx="22">
                  <c:v>Part 3</c:v>
                </c:pt>
                <c:pt idx="31">
                  <c:v>Part 4</c:v>
                </c:pt>
                <c:pt idx="40">
                  <c:v>Part 5</c:v>
                </c:pt>
              </c:strCache>
            </c:strRef>
          </c:cat>
          <c:val>
            <c:numRef>
              <c:f>Graphical!$Q$251:$BI$251</c:f>
              <c:numCache>
                <c:formatCode>General</c:formatCode>
                <c:ptCount val="45"/>
                <c:pt idx="0">
                  <c:v>0</c:v>
                </c:pt>
                <c:pt idx="1">
                  <c:v>0</c:v>
                </c:pt>
                <c:pt idx="2">
                  <c:v>0</c:v>
                </c:pt>
                <c:pt idx="9">
                  <c:v>0</c:v>
                </c:pt>
                <c:pt idx="10">
                  <c:v>0</c:v>
                </c:pt>
                <c:pt idx="11">
                  <c:v>0</c:v>
                </c:pt>
                <c:pt idx="18">
                  <c:v>0</c:v>
                </c:pt>
                <c:pt idx="19">
                  <c:v>0</c:v>
                </c:pt>
                <c:pt idx="20">
                  <c:v>0</c:v>
                </c:pt>
                <c:pt idx="27">
                  <c:v>0</c:v>
                </c:pt>
                <c:pt idx="28">
                  <c:v>0</c:v>
                </c:pt>
                <c:pt idx="29">
                  <c:v>0</c:v>
                </c:pt>
                <c:pt idx="36">
                  <c:v>0</c:v>
                </c:pt>
                <c:pt idx="37">
                  <c:v>0</c:v>
                </c:pt>
                <c:pt idx="38">
                  <c:v>0</c:v>
                </c:pt>
              </c:numCache>
            </c:numRef>
          </c:val>
          <c:smooth val="0"/>
          <c:extLst>
            <c:ext xmlns:c16="http://schemas.microsoft.com/office/drawing/2014/chart" uri="{C3380CC4-5D6E-409C-BE32-E72D297353CC}">
              <c16:uniqueId val="{00000000-A216-4BFC-A506-67305F4256D5}"/>
            </c:ext>
          </c:extLst>
        </c:ser>
        <c:ser>
          <c:idx val="1"/>
          <c:order val="1"/>
          <c:tx>
            <c:v>Appr B</c:v>
          </c:tx>
          <c:spPr>
            <a:ln w="12700">
              <a:solidFill>
                <a:srgbClr val="339933"/>
              </a:solidFill>
              <a:prstDash val="solid"/>
            </a:ln>
          </c:spPr>
          <c:marker>
            <c:symbol val="square"/>
            <c:size val="5"/>
            <c:spPr>
              <a:solidFill>
                <a:srgbClr val="339933"/>
              </a:solidFill>
              <a:ln>
                <a:solidFill>
                  <a:srgbClr val="339933"/>
                </a:solidFill>
                <a:prstDash val="solid"/>
              </a:ln>
            </c:spPr>
          </c:marker>
          <c:cat>
            <c:strRef>
              <c:f>Graphical!$Q$249:$BI$249</c:f>
              <c:strCache>
                <c:ptCount val="41"/>
                <c:pt idx="4">
                  <c:v>Part 1</c:v>
                </c:pt>
                <c:pt idx="13">
                  <c:v>Part 2</c:v>
                </c:pt>
                <c:pt idx="22">
                  <c:v>Part 3</c:v>
                </c:pt>
                <c:pt idx="31">
                  <c:v>Part 4</c:v>
                </c:pt>
                <c:pt idx="40">
                  <c:v>Part 5</c:v>
                </c:pt>
              </c:strCache>
            </c:strRef>
          </c:cat>
          <c:val>
            <c:numRef>
              <c:f>Graphical!$Q$252:$BI$252</c:f>
              <c:numCache>
                <c:formatCode>General</c:formatCode>
                <c:ptCount val="45"/>
                <c:pt idx="3">
                  <c:v>0</c:v>
                </c:pt>
                <c:pt idx="4">
                  <c:v>0</c:v>
                </c:pt>
                <c:pt idx="5">
                  <c:v>0</c:v>
                </c:pt>
                <c:pt idx="12">
                  <c:v>0</c:v>
                </c:pt>
                <c:pt idx="13">
                  <c:v>0</c:v>
                </c:pt>
                <c:pt idx="14">
                  <c:v>0</c:v>
                </c:pt>
                <c:pt idx="21">
                  <c:v>0</c:v>
                </c:pt>
                <c:pt idx="22">
                  <c:v>0</c:v>
                </c:pt>
                <c:pt idx="23">
                  <c:v>0</c:v>
                </c:pt>
                <c:pt idx="30">
                  <c:v>0</c:v>
                </c:pt>
                <c:pt idx="31">
                  <c:v>0</c:v>
                </c:pt>
                <c:pt idx="32">
                  <c:v>0</c:v>
                </c:pt>
                <c:pt idx="39">
                  <c:v>0</c:v>
                </c:pt>
                <c:pt idx="40">
                  <c:v>0</c:v>
                </c:pt>
                <c:pt idx="41">
                  <c:v>0</c:v>
                </c:pt>
              </c:numCache>
            </c:numRef>
          </c:val>
          <c:smooth val="0"/>
          <c:extLst>
            <c:ext xmlns:c16="http://schemas.microsoft.com/office/drawing/2014/chart" uri="{C3380CC4-5D6E-409C-BE32-E72D297353CC}">
              <c16:uniqueId val="{00000001-A216-4BFC-A506-67305F4256D5}"/>
            </c:ext>
          </c:extLst>
        </c:ser>
        <c:ser>
          <c:idx val="2"/>
          <c:order val="2"/>
          <c:tx>
            <c:v>Appr C</c:v>
          </c:tx>
          <c:spPr>
            <a:ln w="12700">
              <a:solidFill>
                <a:srgbClr val="FF0000"/>
              </a:solidFill>
              <a:prstDash val="solid"/>
            </a:ln>
          </c:spPr>
          <c:marker>
            <c:symbol val="triangle"/>
            <c:size val="5"/>
            <c:spPr>
              <a:solidFill>
                <a:srgbClr val="FF0000"/>
              </a:solidFill>
              <a:ln>
                <a:solidFill>
                  <a:srgbClr val="FF0000"/>
                </a:solidFill>
                <a:prstDash val="solid"/>
              </a:ln>
            </c:spPr>
          </c:marker>
          <c:cat>
            <c:strRef>
              <c:f>Graphical!$Q$249:$BI$249</c:f>
              <c:strCache>
                <c:ptCount val="41"/>
                <c:pt idx="4">
                  <c:v>Part 1</c:v>
                </c:pt>
                <c:pt idx="13">
                  <c:v>Part 2</c:v>
                </c:pt>
                <c:pt idx="22">
                  <c:v>Part 3</c:v>
                </c:pt>
                <c:pt idx="31">
                  <c:v>Part 4</c:v>
                </c:pt>
                <c:pt idx="40">
                  <c:v>Part 5</c:v>
                </c:pt>
              </c:strCache>
            </c:strRef>
          </c:cat>
          <c:val>
            <c:numRef>
              <c:f>Graphical!$Q$253:$BI$253</c:f>
              <c:numCache>
                <c:formatCode>General</c:formatCode>
                <c:ptCount val="45"/>
                <c:pt idx="6">
                  <c:v>0</c:v>
                </c:pt>
                <c:pt idx="7">
                  <c:v>0</c:v>
                </c:pt>
                <c:pt idx="8">
                  <c:v>0</c:v>
                </c:pt>
                <c:pt idx="15">
                  <c:v>0</c:v>
                </c:pt>
                <c:pt idx="16">
                  <c:v>0</c:v>
                </c:pt>
                <c:pt idx="17">
                  <c:v>0</c:v>
                </c:pt>
                <c:pt idx="24">
                  <c:v>0</c:v>
                </c:pt>
                <c:pt idx="25">
                  <c:v>0</c:v>
                </c:pt>
                <c:pt idx="26">
                  <c:v>0</c:v>
                </c:pt>
                <c:pt idx="33">
                  <c:v>0</c:v>
                </c:pt>
                <c:pt idx="34">
                  <c:v>0</c:v>
                </c:pt>
                <c:pt idx="35">
                  <c:v>0</c:v>
                </c:pt>
                <c:pt idx="42">
                  <c:v>0</c:v>
                </c:pt>
                <c:pt idx="43">
                  <c:v>0</c:v>
                </c:pt>
                <c:pt idx="44">
                  <c:v>0</c:v>
                </c:pt>
              </c:numCache>
            </c:numRef>
          </c:val>
          <c:smooth val="0"/>
          <c:extLst>
            <c:ext xmlns:c16="http://schemas.microsoft.com/office/drawing/2014/chart" uri="{C3380CC4-5D6E-409C-BE32-E72D297353CC}">
              <c16:uniqueId val="{00000002-A216-4BFC-A506-67305F4256D5}"/>
            </c:ext>
          </c:extLst>
        </c:ser>
        <c:dLbls>
          <c:showLegendKey val="0"/>
          <c:showVal val="0"/>
          <c:showCatName val="0"/>
          <c:showSerName val="0"/>
          <c:showPercent val="0"/>
          <c:showBubbleSize val="0"/>
        </c:dLbls>
        <c:marker val="1"/>
        <c:smooth val="0"/>
        <c:axId val="548594152"/>
        <c:axId val="1"/>
      </c:lineChart>
      <c:catAx>
        <c:axId val="548594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4859415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Error Chart</a:t>
            </a:r>
          </a:p>
        </c:rich>
      </c:tx>
      <c:layout>
        <c:manualLayout>
          <c:xMode val="edge"/>
          <c:yMode val="edge"/>
          <c:x val="0.40894070280049943"/>
          <c:y val="3.5483750276355849E-2"/>
        </c:manualLayout>
      </c:layout>
      <c:overlay val="0"/>
      <c:spPr>
        <a:noFill/>
        <a:ln w="25400">
          <a:noFill/>
        </a:ln>
      </c:spPr>
    </c:title>
    <c:autoTitleDeleted val="0"/>
    <c:plotArea>
      <c:layout>
        <c:manualLayout>
          <c:layoutTarget val="inner"/>
          <c:xMode val="edge"/>
          <c:yMode val="edge"/>
          <c:x val="8.7748415307791233E-2"/>
          <c:y val="0.23225843034657093"/>
          <c:w val="0.88907356642045088"/>
          <c:h val="0.58064607586642458"/>
        </c:manualLayout>
      </c:layout>
      <c:lineChart>
        <c:grouping val="standard"/>
        <c:varyColors val="0"/>
        <c:ser>
          <c:idx val="0"/>
          <c:order val="0"/>
          <c:tx>
            <c:v>Appr A</c:v>
          </c:tx>
          <c:spPr>
            <a:ln w="12700">
              <a:solidFill>
                <a:srgbClr val="000080"/>
              </a:solidFill>
              <a:prstDash val="solid"/>
            </a:ln>
          </c:spPr>
          <c:marker>
            <c:symbol val="diamond"/>
            <c:size val="5"/>
            <c:spPr>
              <a:solidFill>
                <a:srgbClr val="000080"/>
              </a:solidFill>
              <a:ln>
                <a:solidFill>
                  <a:srgbClr val="000080"/>
                </a:solidFill>
                <a:prstDash val="solid"/>
              </a:ln>
            </c:spPr>
          </c:marker>
          <c:cat>
            <c:strRef>
              <c:f>Graphical!$Q$255:$BI$255</c:f>
              <c:strCache>
                <c:ptCount val="41"/>
                <c:pt idx="4">
                  <c:v>Part 6</c:v>
                </c:pt>
                <c:pt idx="13">
                  <c:v>Part 7</c:v>
                </c:pt>
                <c:pt idx="22">
                  <c:v>Part 8</c:v>
                </c:pt>
                <c:pt idx="31">
                  <c:v>Part 9</c:v>
                </c:pt>
                <c:pt idx="40">
                  <c:v>Part 10</c:v>
                </c:pt>
              </c:strCache>
            </c:strRef>
          </c:cat>
          <c:val>
            <c:numRef>
              <c:f>Graphical!$Q$257:$BI$257</c:f>
              <c:numCache>
                <c:formatCode>General</c:formatCode>
                <c:ptCount val="45"/>
                <c:pt idx="0">
                  <c:v>0</c:v>
                </c:pt>
                <c:pt idx="1">
                  <c:v>0</c:v>
                </c:pt>
                <c:pt idx="2">
                  <c:v>0</c:v>
                </c:pt>
                <c:pt idx="9">
                  <c:v>0</c:v>
                </c:pt>
                <c:pt idx="10">
                  <c:v>0</c:v>
                </c:pt>
                <c:pt idx="11">
                  <c:v>0</c:v>
                </c:pt>
                <c:pt idx="18">
                  <c:v>0</c:v>
                </c:pt>
                <c:pt idx="19">
                  <c:v>0</c:v>
                </c:pt>
                <c:pt idx="20">
                  <c:v>0</c:v>
                </c:pt>
                <c:pt idx="27">
                  <c:v>0</c:v>
                </c:pt>
                <c:pt idx="28">
                  <c:v>0</c:v>
                </c:pt>
                <c:pt idx="29">
                  <c:v>0</c:v>
                </c:pt>
                <c:pt idx="36">
                  <c:v>0</c:v>
                </c:pt>
                <c:pt idx="37">
                  <c:v>0</c:v>
                </c:pt>
                <c:pt idx="38">
                  <c:v>0</c:v>
                </c:pt>
              </c:numCache>
            </c:numRef>
          </c:val>
          <c:smooth val="0"/>
          <c:extLst>
            <c:ext xmlns:c16="http://schemas.microsoft.com/office/drawing/2014/chart" uri="{C3380CC4-5D6E-409C-BE32-E72D297353CC}">
              <c16:uniqueId val="{00000000-721C-41AC-9CBD-ACB7DE376310}"/>
            </c:ext>
          </c:extLst>
        </c:ser>
        <c:ser>
          <c:idx val="1"/>
          <c:order val="1"/>
          <c:tx>
            <c:v>Appr B</c:v>
          </c:tx>
          <c:spPr>
            <a:ln w="12700">
              <a:solidFill>
                <a:srgbClr val="339933"/>
              </a:solidFill>
              <a:prstDash val="solid"/>
            </a:ln>
          </c:spPr>
          <c:marker>
            <c:symbol val="square"/>
            <c:size val="5"/>
            <c:spPr>
              <a:solidFill>
                <a:srgbClr val="339933"/>
              </a:solidFill>
              <a:ln>
                <a:solidFill>
                  <a:srgbClr val="339933"/>
                </a:solidFill>
                <a:prstDash val="solid"/>
              </a:ln>
            </c:spPr>
          </c:marker>
          <c:cat>
            <c:strRef>
              <c:f>Graphical!$Q$255:$BI$255</c:f>
              <c:strCache>
                <c:ptCount val="41"/>
                <c:pt idx="4">
                  <c:v>Part 6</c:v>
                </c:pt>
                <c:pt idx="13">
                  <c:v>Part 7</c:v>
                </c:pt>
                <c:pt idx="22">
                  <c:v>Part 8</c:v>
                </c:pt>
                <c:pt idx="31">
                  <c:v>Part 9</c:v>
                </c:pt>
                <c:pt idx="40">
                  <c:v>Part 10</c:v>
                </c:pt>
              </c:strCache>
            </c:strRef>
          </c:cat>
          <c:val>
            <c:numRef>
              <c:f>Graphical!$Q$258:$BI$258</c:f>
              <c:numCache>
                <c:formatCode>General</c:formatCode>
                <c:ptCount val="45"/>
                <c:pt idx="3">
                  <c:v>0</c:v>
                </c:pt>
                <c:pt idx="4">
                  <c:v>0</c:v>
                </c:pt>
                <c:pt idx="5">
                  <c:v>0</c:v>
                </c:pt>
                <c:pt idx="12">
                  <c:v>0</c:v>
                </c:pt>
                <c:pt idx="13">
                  <c:v>0</c:v>
                </c:pt>
                <c:pt idx="14">
                  <c:v>0</c:v>
                </c:pt>
                <c:pt idx="21">
                  <c:v>0</c:v>
                </c:pt>
                <c:pt idx="22">
                  <c:v>0</c:v>
                </c:pt>
                <c:pt idx="23">
                  <c:v>0</c:v>
                </c:pt>
                <c:pt idx="30">
                  <c:v>0</c:v>
                </c:pt>
                <c:pt idx="31">
                  <c:v>0</c:v>
                </c:pt>
                <c:pt idx="32">
                  <c:v>0</c:v>
                </c:pt>
                <c:pt idx="39">
                  <c:v>0</c:v>
                </c:pt>
                <c:pt idx="40">
                  <c:v>0</c:v>
                </c:pt>
                <c:pt idx="41">
                  <c:v>0</c:v>
                </c:pt>
              </c:numCache>
            </c:numRef>
          </c:val>
          <c:smooth val="0"/>
          <c:extLst>
            <c:ext xmlns:c16="http://schemas.microsoft.com/office/drawing/2014/chart" uri="{C3380CC4-5D6E-409C-BE32-E72D297353CC}">
              <c16:uniqueId val="{00000001-721C-41AC-9CBD-ACB7DE376310}"/>
            </c:ext>
          </c:extLst>
        </c:ser>
        <c:ser>
          <c:idx val="2"/>
          <c:order val="2"/>
          <c:tx>
            <c:v>Appr C</c:v>
          </c:tx>
          <c:spPr>
            <a:ln w="12700">
              <a:solidFill>
                <a:srgbClr val="FF0000"/>
              </a:solidFill>
              <a:prstDash val="solid"/>
            </a:ln>
          </c:spPr>
          <c:marker>
            <c:symbol val="triangle"/>
            <c:size val="5"/>
            <c:spPr>
              <a:solidFill>
                <a:srgbClr val="FF0000"/>
              </a:solidFill>
              <a:ln>
                <a:solidFill>
                  <a:srgbClr val="FF0000"/>
                </a:solidFill>
                <a:prstDash val="solid"/>
              </a:ln>
            </c:spPr>
          </c:marker>
          <c:cat>
            <c:strRef>
              <c:f>Graphical!$Q$255:$BI$255</c:f>
              <c:strCache>
                <c:ptCount val="41"/>
                <c:pt idx="4">
                  <c:v>Part 6</c:v>
                </c:pt>
                <c:pt idx="13">
                  <c:v>Part 7</c:v>
                </c:pt>
                <c:pt idx="22">
                  <c:v>Part 8</c:v>
                </c:pt>
                <c:pt idx="31">
                  <c:v>Part 9</c:v>
                </c:pt>
                <c:pt idx="40">
                  <c:v>Part 10</c:v>
                </c:pt>
              </c:strCache>
            </c:strRef>
          </c:cat>
          <c:val>
            <c:numRef>
              <c:f>Graphical!$Q$259:$BI$259</c:f>
              <c:numCache>
                <c:formatCode>General</c:formatCode>
                <c:ptCount val="45"/>
                <c:pt idx="6">
                  <c:v>0</c:v>
                </c:pt>
                <c:pt idx="7">
                  <c:v>0</c:v>
                </c:pt>
                <c:pt idx="8">
                  <c:v>0</c:v>
                </c:pt>
                <c:pt idx="15">
                  <c:v>0</c:v>
                </c:pt>
                <c:pt idx="16">
                  <c:v>0</c:v>
                </c:pt>
                <c:pt idx="17">
                  <c:v>0</c:v>
                </c:pt>
                <c:pt idx="24">
                  <c:v>0</c:v>
                </c:pt>
                <c:pt idx="25">
                  <c:v>0</c:v>
                </c:pt>
                <c:pt idx="26">
                  <c:v>0</c:v>
                </c:pt>
                <c:pt idx="33">
                  <c:v>0</c:v>
                </c:pt>
                <c:pt idx="34">
                  <c:v>0</c:v>
                </c:pt>
                <c:pt idx="35">
                  <c:v>0</c:v>
                </c:pt>
                <c:pt idx="42">
                  <c:v>0</c:v>
                </c:pt>
                <c:pt idx="43">
                  <c:v>0</c:v>
                </c:pt>
                <c:pt idx="44">
                  <c:v>0</c:v>
                </c:pt>
              </c:numCache>
            </c:numRef>
          </c:val>
          <c:smooth val="0"/>
          <c:extLst>
            <c:ext xmlns:c16="http://schemas.microsoft.com/office/drawing/2014/chart" uri="{C3380CC4-5D6E-409C-BE32-E72D297353CC}">
              <c16:uniqueId val="{00000002-721C-41AC-9CBD-ACB7DE376310}"/>
            </c:ext>
          </c:extLst>
        </c:ser>
        <c:dLbls>
          <c:showLegendKey val="0"/>
          <c:showVal val="0"/>
          <c:showCatName val="0"/>
          <c:showSerName val="0"/>
          <c:showPercent val="0"/>
          <c:showBubbleSize val="0"/>
        </c:dLbls>
        <c:marker val="1"/>
        <c:smooth val="0"/>
        <c:axId val="548596120"/>
        <c:axId val="1"/>
      </c:lineChart>
      <c:catAx>
        <c:axId val="548596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4859612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Normalized Histogram - Error</a:t>
            </a:r>
          </a:p>
        </c:rich>
      </c:tx>
      <c:layout>
        <c:manualLayout>
          <c:xMode val="edge"/>
          <c:yMode val="edge"/>
          <c:x val="0.32784218101769536"/>
          <c:y val="4.1666787064460982E-2"/>
        </c:manualLayout>
      </c:layout>
      <c:overlay val="0"/>
      <c:spPr>
        <a:noFill/>
        <a:ln w="25400">
          <a:noFill/>
        </a:ln>
      </c:spPr>
    </c:title>
    <c:autoTitleDeleted val="0"/>
    <c:plotArea>
      <c:layout>
        <c:manualLayout>
          <c:layoutTarget val="inner"/>
          <c:xMode val="edge"/>
          <c:yMode val="edge"/>
          <c:x val="6.5897911329019426E-2"/>
          <c:y val="0.28240868421171744"/>
          <c:w val="0.80395451821403163"/>
          <c:h val="0.4675947066456283"/>
        </c:manualLayout>
      </c:layout>
      <c:barChart>
        <c:barDir val="col"/>
        <c:grouping val="clustered"/>
        <c:varyColors val="0"/>
        <c:ser>
          <c:idx val="0"/>
          <c:order val="0"/>
          <c:tx>
            <c:strRef>
              <c:f>Graphical!$Q$295</c:f>
              <c:strCache>
                <c:ptCount val="1"/>
                <c:pt idx="0">
                  <c:v>Appr A</c:v>
                </c:pt>
              </c:strCache>
            </c:strRef>
          </c:tx>
          <c:spPr>
            <a:solidFill>
              <a:srgbClr val="8080FF"/>
            </a:solidFill>
            <a:ln w="12700">
              <a:solidFill>
                <a:srgbClr val="000000"/>
              </a:solidFill>
              <a:prstDash val="solid"/>
            </a:ln>
          </c:spPr>
          <c:invertIfNegative val="0"/>
          <c:cat>
            <c:numRef>
              <c:f>Graphical!$R$294:$AL$294</c:f>
              <c:numCache>
                <c:formatCode>0.00</c:formatCode>
                <c:ptCount val="21"/>
                <c:pt idx="0">
                  <c:v>-1</c:v>
                </c:pt>
                <c:pt idx="1">
                  <c:v>-0.9</c:v>
                </c:pt>
                <c:pt idx="2">
                  <c:v>-0.8</c:v>
                </c:pt>
                <c:pt idx="3">
                  <c:v>-0.70000000000000007</c:v>
                </c:pt>
                <c:pt idx="4">
                  <c:v>-0.60000000000000009</c:v>
                </c:pt>
                <c:pt idx="5">
                  <c:v>-0.50000000000000011</c:v>
                </c:pt>
                <c:pt idx="6">
                  <c:v>-0.40000000000000013</c:v>
                </c:pt>
                <c:pt idx="7">
                  <c:v>-0.30000000000000016</c:v>
                </c:pt>
                <c:pt idx="8">
                  <c:v>-0.20000000000000015</c:v>
                </c:pt>
                <c:pt idx="9">
                  <c:v>-0.10000000000000014</c:v>
                </c:pt>
                <c:pt idx="10">
                  <c:v>-1.3877787807814457E-16</c:v>
                </c:pt>
                <c:pt idx="11">
                  <c:v>9.9999999999999867E-2</c:v>
                </c:pt>
                <c:pt idx="12">
                  <c:v>0.19999999999999987</c:v>
                </c:pt>
                <c:pt idx="13">
                  <c:v>0.29999999999999988</c:v>
                </c:pt>
                <c:pt idx="14">
                  <c:v>0.39999999999999991</c:v>
                </c:pt>
                <c:pt idx="15">
                  <c:v>0.49999999999999989</c:v>
                </c:pt>
                <c:pt idx="16">
                  <c:v>0.59999999999999987</c:v>
                </c:pt>
                <c:pt idx="17">
                  <c:v>0.69999999999999984</c:v>
                </c:pt>
                <c:pt idx="18">
                  <c:v>0.79999999999999982</c:v>
                </c:pt>
                <c:pt idx="19">
                  <c:v>0.8999999999999998</c:v>
                </c:pt>
                <c:pt idx="20">
                  <c:v>0.99999999999999978</c:v>
                </c:pt>
              </c:numCache>
            </c:numRef>
          </c:cat>
          <c:val>
            <c:numRef>
              <c:f>Graphical!$R$295:$AL$295</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33C5-4DCC-80EF-07CC2B5CE52E}"/>
            </c:ext>
          </c:extLst>
        </c:ser>
        <c:dLbls>
          <c:showLegendKey val="0"/>
          <c:showVal val="0"/>
          <c:showCatName val="0"/>
          <c:showSerName val="0"/>
          <c:showPercent val="0"/>
          <c:showBubbleSize val="0"/>
        </c:dLbls>
        <c:gapWidth val="150"/>
        <c:axId val="548598088"/>
        <c:axId val="1"/>
      </c:barChart>
      <c:catAx>
        <c:axId val="548598088"/>
        <c:scaling>
          <c:orientation val="minMax"/>
        </c:scaling>
        <c:delete val="0"/>
        <c:axPos val="b"/>
        <c:numFmt formatCode="0.00" sourceLinked="1"/>
        <c:majorTickMark val="out"/>
        <c:minorTickMark val="none"/>
        <c:tickLblPos val="nextTo"/>
        <c:spPr>
          <a:ln w="3175">
            <a:solidFill>
              <a:srgbClr val="000000"/>
            </a:solidFill>
            <a:prstDash val="solid"/>
          </a:ln>
        </c:spPr>
        <c:txPr>
          <a:bodyPr rot="-2700000" vert="horz"/>
          <a:lstStyle/>
          <a:p>
            <a:pPr>
              <a:defRPr sz="825"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48598088"/>
        <c:crosses val="autoZero"/>
        <c:crossBetween val="between"/>
      </c:valAx>
      <c:spPr>
        <a:noFill/>
        <a:ln w="12700">
          <a:solidFill>
            <a:srgbClr val="808080"/>
          </a:solidFill>
          <a:prstDash val="solid"/>
        </a:ln>
      </c:spPr>
    </c:plotArea>
    <c:legend>
      <c:legendPos val="r"/>
      <c:layout>
        <c:manualLayout>
          <c:xMode val="edge"/>
          <c:yMode val="edge"/>
          <c:x val="0.84665068319358416"/>
          <c:y val="0.45519812842612523"/>
          <c:w val="0.14175277800805824"/>
          <c:h val="0.13978525203636916"/>
        </c:manualLayout>
      </c:layout>
      <c:overlay val="0"/>
      <c:spPr>
        <a:solidFill>
          <a:srgbClr val="FFFFFF"/>
        </a:solidFill>
        <a:ln w="3175">
          <a:solidFill>
            <a:srgbClr val="000000"/>
          </a:solidFill>
          <a:prstDash val="solid"/>
        </a:ln>
      </c:spPr>
      <c:txPr>
        <a:bodyPr/>
        <a:lstStyle/>
        <a:p>
          <a:pPr>
            <a:defRPr sz="6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landscape" horizontalDpi="-4" verticalDpi="12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Normalized Histogram -  Error</a:t>
            </a:r>
          </a:p>
        </c:rich>
      </c:tx>
      <c:layout>
        <c:manualLayout>
          <c:xMode val="edge"/>
          <c:yMode val="edge"/>
          <c:x val="0.30921057078165659"/>
          <c:y val="4.0358941618784137E-2"/>
        </c:manualLayout>
      </c:layout>
      <c:overlay val="0"/>
      <c:spPr>
        <a:noFill/>
        <a:ln w="25400">
          <a:noFill/>
        </a:ln>
      </c:spPr>
    </c:title>
    <c:autoTitleDeleted val="0"/>
    <c:plotArea>
      <c:layout>
        <c:manualLayout>
          <c:layoutTarget val="inner"/>
          <c:xMode val="edge"/>
          <c:yMode val="edge"/>
          <c:x val="6.5681550315499146E-2"/>
          <c:y val="0.27802751459920388"/>
          <c:w val="0.80459899136486468"/>
          <c:h val="0.47982167842120588"/>
        </c:manualLayout>
      </c:layout>
      <c:barChart>
        <c:barDir val="col"/>
        <c:grouping val="clustered"/>
        <c:varyColors val="0"/>
        <c:ser>
          <c:idx val="0"/>
          <c:order val="0"/>
          <c:tx>
            <c:strRef>
              <c:f>Graphical!$Q$296</c:f>
              <c:strCache>
                <c:ptCount val="1"/>
                <c:pt idx="0">
                  <c:v>Appr B</c:v>
                </c:pt>
              </c:strCache>
            </c:strRef>
          </c:tx>
          <c:spPr>
            <a:solidFill>
              <a:srgbClr val="339933"/>
            </a:solidFill>
            <a:ln w="12700">
              <a:solidFill>
                <a:srgbClr val="339933"/>
              </a:solidFill>
              <a:prstDash val="solid"/>
            </a:ln>
          </c:spPr>
          <c:invertIfNegative val="0"/>
          <c:cat>
            <c:numRef>
              <c:f>Graphical!$R$294:$AL$294</c:f>
              <c:numCache>
                <c:formatCode>0.00</c:formatCode>
                <c:ptCount val="21"/>
                <c:pt idx="0">
                  <c:v>-1</c:v>
                </c:pt>
                <c:pt idx="1">
                  <c:v>-0.9</c:v>
                </c:pt>
                <c:pt idx="2">
                  <c:v>-0.8</c:v>
                </c:pt>
                <c:pt idx="3">
                  <c:v>-0.70000000000000007</c:v>
                </c:pt>
                <c:pt idx="4">
                  <c:v>-0.60000000000000009</c:v>
                </c:pt>
                <c:pt idx="5">
                  <c:v>-0.50000000000000011</c:v>
                </c:pt>
                <c:pt idx="6">
                  <c:v>-0.40000000000000013</c:v>
                </c:pt>
                <c:pt idx="7">
                  <c:v>-0.30000000000000016</c:v>
                </c:pt>
                <c:pt idx="8">
                  <c:v>-0.20000000000000015</c:v>
                </c:pt>
                <c:pt idx="9">
                  <c:v>-0.10000000000000014</c:v>
                </c:pt>
                <c:pt idx="10">
                  <c:v>-1.3877787807814457E-16</c:v>
                </c:pt>
                <c:pt idx="11">
                  <c:v>9.9999999999999867E-2</c:v>
                </c:pt>
                <c:pt idx="12">
                  <c:v>0.19999999999999987</c:v>
                </c:pt>
                <c:pt idx="13">
                  <c:v>0.29999999999999988</c:v>
                </c:pt>
                <c:pt idx="14">
                  <c:v>0.39999999999999991</c:v>
                </c:pt>
                <c:pt idx="15">
                  <c:v>0.49999999999999989</c:v>
                </c:pt>
                <c:pt idx="16">
                  <c:v>0.59999999999999987</c:v>
                </c:pt>
                <c:pt idx="17">
                  <c:v>0.69999999999999984</c:v>
                </c:pt>
                <c:pt idx="18">
                  <c:v>0.79999999999999982</c:v>
                </c:pt>
                <c:pt idx="19">
                  <c:v>0.8999999999999998</c:v>
                </c:pt>
                <c:pt idx="20">
                  <c:v>0.99999999999999978</c:v>
                </c:pt>
              </c:numCache>
            </c:numRef>
          </c:cat>
          <c:val>
            <c:numRef>
              <c:f>Graphical!$R$296:$AL$296</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3D7B-49AA-AEEB-033BB1D155E0}"/>
            </c:ext>
          </c:extLst>
        </c:ser>
        <c:dLbls>
          <c:showLegendKey val="0"/>
          <c:showVal val="0"/>
          <c:showCatName val="0"/>
          <c:showSerName val="0"/>
          <c:showPercent val="0"/>
          <c:showBubbleSize val="0"/>
        </c:dLbls>
        <c:gapWidth val="150"/>
        <c:axId val="548972376"/>
        <c:axId val="1"/>
      </c:barChart>
      <c:catAx>
        <c:axId val="548972376"/>
        <c:scaling>
          <c:orientation val="minMax"/>
        </c:scaling>
        <c:delete val="0"/>
        <c:axPos val="b"/>
        <c:numFmt formatCode="0.00" sourceLinked="1"/>
        <c:majorTickMark val="out"/>
        <c:minorTickMark val="none"/>
        <c:tickLblPos val="nextTo"/>
        <c:spPr>
          <a:ln w="3175">
            <a:solidFill>
              <a:srgbClr val="000000"/>
            </a:solidFill>
            <a:prstDash val="solid"/>
          </a:ln>
        </c:spPr>
        <c:txPr>
          <a:bodyPr rot="-2700000" vert="horz"/>
          <a:lstStyle/>
          <a:p>
            <a:pPr>
              <a:defRPr sz="8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548972376"/>
        <c:crosses val="autoZero"/>
        <c:crossBetween val="between"/>
      </c:valAx>
      <c:spPr>
        <a:noFill/>
        <a:ln w="12700">
          <a:solidFill>
            <a:srgbClr val="808080"/>
          </a:solidFill>
          <a:prstDash val="solid"/>
        </a:ln>
      </c:spPr>
    </c:plotArea>
    <c:legend>
      <c:legendPos val="r"/>
      <c:layout>
        <c:manualLayout>
          <c:xMode val="edge"/>
          <c:yMode val="edge"/>
          <c:x val="0.84684831032872154"/>
          <c:y val="0.45486265347850713"/>
          <c:w val="0.14157038622516624"/>
          <c:h val="0.13541712584474638"/>
        </c:manualLayout>
      </c:layout>
      <c:overlay val="0"/>
      <c:spPr>
        <a:solidFill>
          <a:srgbClr val="FFFFFF"/>
        </a:solidFill>
        <a:ln w="3175">
          <a:solidFill>
            <a:srgbClr val="000000"/>
          </a:solidFill>
          <a:prstDash val="solid"/>
        </a:ln>
      </c:spPr>
      <c:txPr>
        <a:bodyPr/>
        <a:lstStyle/>
        <a:p>
          <a:pPr>
            <a:defRPr sz="6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Normalized Histogram - Error</a:t>
            </a:r>
          </a:p>
        </c:rich>
      </c:tx>
      <c:layout>
        <c:manualLayout>
          <c:xMode val="edge"/>
          <c:yMode val="edge"/>
          <c:x val="0.32730268393870121"/>
          <c:y val="4.1666914277224784E-2"/>
        </c:manualLayout>
      </c:layout>
      <c:overlay val="0"/>
      <c:spPr>
        <a:noFill/>
        <a:ln w="25400">
          <a:noFill/>
        </a:ln>
      </c:spPr>
    </c:title>
    <c:autoTitleDeleted val="0"/>
    <c:plotArea>
      <c:layout>
        <c:manualLayout>
          <c:layoutTarget val="inner"/>
          <c:xMode val="edge"/>
          <c:yMode val="edge"/>
          <c:x val="6.5789473684210523E-2"/>
          <c:y val="0.28240868421171744"/>
          <c:w val="0.81743421052631582"/>
          <c:h val="0.4675947066456283"/>
        </c:manualLayout>
      </c:layout>
      <c:barChart>
        <c:barDir val="col"/>
        <c:grouping val="clustered"/>
        <c:varyColors val="0"/>
        <c:ser>
          <c:idx val="0"/>
          <c:order val="0"/>
          <c:tx>
            <c:strRef>
              <c:f>Graphical!$Q$297</c:f>
              <c:strCache>
                <c:ptCount val="1"/>
                <c:pt idx="0">
                  <c:v>Appr C</c:v>
                </c:pt>
              </c:strCache>
            </c:strRef>
          </c:tx>
          <c:spPr>
            <a:solidFill>
              <a:srgbClr val="FF0000"/>
            </a:solidFill>
            <a:ln w="12700">
              <a:solidFill>
                <a:srgbClr val="FF0000"/>
              </a:solidFill>
              <a:prstDash val="solid"/>
            </a:ln>
          </c:spPr>
          <c:invertIfNegative val="0"/>
          <c:cat>
            <c:numRef>
              <c:f>Graphical!$R$294:$AL$294</c:f>
              <c:numCache>
                <c:formatCode>0.00</c:formatCode>
                <c:ptCount val="21"/>
                <c:pt idx="0">
                  <c:v>-1</c:v>
                </c:pt>
                <c:pt idx="1">
                  <c:v>-0.9</c:v>
                </c:pt>
                <c:pt idx="2">
                  <c:v>-0.8</c:v>
                </c:pt>
                <c:pt idx="3">
                  <c:v>-0.70000000000000007</c:v>
                </c:pt>
                <c:pt idx="4">
                  <c:v>-0.60000000000000009</c:v>
                </c:pt>
                <c:pt idx="5">
                  <c:v>-0.50000000000000011</c:v>
                </c:pt>
                <c:pt idx="6">
                  <c:v>-0.40000000000000013</c:v>
                </c:pt>
                <c:pt idx="7">
                  <c:v>-0.30000000000000016</c:v>
                </c:pt>
                <c:pt idx="8">
                  <c:v>-0.20000000000000015</c:v>
                </c:pt>
                <c:pt idx="9">
                  <c:v>-0.10000000000000014</c:v>
                </c:pt>
                <c:pt idx="10">
                  <c:v>-1.3877787807814457E-16</c:v>
                </c:pt>
                <c:pt idx="11">
                  <c:v>9.9999999999999867E-2</c:v>
                </c:pt>
                <c:pt idx="12">
                  <c:v>0.19999999999999987</c:v>
                </c:pt>
                <c:pt idx="13">
                  <c:v>0.29999999999999988</c:v>
                </c:pt>
                <c:pt idx="14">
                  <c:v>0.39999999999999991</c:v>
                </c:pt>
                <c:pt idx="15">
                  <c:v>0.49999999999999989</c:v>
                </c:pt>
                <c:pt idx="16">
                  <c:v>0.59999999999999987</c:v>
                </c:pt>
                <c:pt idx="17">
                  <c:v>0.69999999999999984</c:v>
                </c:pt>
                <c:pt idx="18">
                  <c:v>0.79999999999999982</c:v>
                </c:pt>
                <c:pt idx="19">
                  <c:v>0.8999999999999998</c:v>
                </c:pt>
                <c:pt idx="20">
                  <c:v>0.99999999999999978</c:v>
                </c:pt>
              </c:numCache>
            </c:numRef>
          </c:cat>
          <c:val>
            <c:numRef>
              <c:f>Graphical!$R$297:$AL$297</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B7BD-43D4-B22A-EAD170C53BDD}"/>
            </c:ext>
          </c:extLst>
        </c:ser>
        <c:dLbls>
          <c:showLegendKey val="0"/>
          <c:showVal val="0"/>
          <c:showCatName val="0"/>
          <c:showSerName val="0"/>
          <c:showPercent val="0"/>
          <c:showBubbleSize val="0"/>
        </c:dLbls>
        <c:gapWidth val="150"/>
        <c:axId val="548974672"/>
        <c:axId val="1"/>
      </c:barChart>
      <c:catAx>
        <c:axId val="548974672"/>
        <c:scaling>
          <c:orientation val="minMax"/>
        </c:scaling>
        <c:delete val="0"/>
        <c:axPos val="b"/>
        <c:numFmt formatCode="0.00" sourceLinked="1"/>
        <c:majorTickMark val="out"/>
        <c:minorTickMark val="none"/>
        <c:tickLblPos val="nextTo"/>
        <c:spPr>
          <a:ln w="3175">
            <a:solidFill>
              <a:srgbClr val="000000"/>
            </a:solidFill>
            <a:prstDash val="solid"/>
          </a:ln>
        </c:spPr>
        <c:txPr>
          <a:bodyPr rot="-2700000" vert="horz"/>
          <a:lstStyle/>
          <a:p>
            <a:pPr>
              <a:defRPr sz="825"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48974672"/>
        <c:crosses val="autoZero"/>
        <c:crossBetween val="between"/>
      </c:valAx>
      <c:spPr>
        <a:noFill/>
        <a:ln w="12700">
          <a:solidFill>
            <a:srgbClr val="808080"/>
          </a:solidFill>
          <a:prstDash val="solid"/>
        </a:ln>
      </c:spPr>
    </c:plotArea>
    <c:legend>
      <c:legendPos val="r"/>
      <c:layout>
        <c:manualLayout>
          <c:xMode val="edge"/>
          <c:yMode val="edge"/>
          <c:x val="0.86486635948465185"/>
          <c:y val="0.45357281276580347"/>
          <c:w val="0.12226533355809811"/>
          <c:h val="0.12857182094148759"/>
        </c:manualLayout>
      </c:layout>
      <c:overlay val="0"/>
      <c:spPr>
        <a:solidFill>
          <a:srgbClr val="FFFFFF"/>
        </a:solidFill>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XY Plot of Averages by Size</a:t>
            </a:r>
          </a:p>
        </c:rich>
      </c:tx>
      <c:layout>
        <c:manualLayout>
          <c:xMode val="edge"/>
          <c:yMode val="edge"/>
          <c:x val="0.23567931281317109"/>
          <c:y val="3.09734410951935E-2"/>
        </c:manualLayout>
      </c:layout>
      <c:overlay val="0"/>
      <c:spPr>
        <a:noFill/>
        <a:ln w="25400">
          <a:noFill/>
        </a:ln>
      </c:spPr>
    </c:title>
    <c:autoTitleDeleted val="0"/>
    <c:plotArea>
      <c:layout>
        <c:manualLayout>
          <c:layoutTarget val="inner"/>
          <c:xMode val="edge"/>
          <c:yMode val="edge"/>
          <c:x val="0.10130735119764692"/>
          <c:y val="0.19911504424778761"/>
          <c:w val="0.7042494897771937"/>
          <c:h val="0.69026548672566357"/>
        </c:manualLayout>
      </c:layout>
      <c:scatterChart>
        <c:scatterStyle val="lineMarker"/>
        <c:varyColors val="0"/>
        <c:ser>
          <c:idx val="0"/>
          <c:order val="0"/>
          <c:tx>
            <c:strRef>
              <c:f>Graphical!$P$335</c:f>
              <c:strCache>
                <c:ptCount val="1"/>
                <c:pt idx="0">
                  <c:v>Appr A</c:v>
                </c:pt>
              </c:strCache>
            </c:strRef>
          </c:tx>
          <c:spPr>
            <a:ln w="28575">
              <a:noFill/>
            </a:ln>
          </c:spPr>
          <c:marker>
            <c:symbol val="circle"/>
            <c:size val="5"/>
            <c:spPr>
              <a:solidFill>
                <a:srgbClr val="3333CC"/>
              </a:solidFill>
              <a:ln>
                <a:solidFill>
                  <a:srgbClr val="3333CC"/>
                </a:solidFill>
                <a:prstDash val="solid"/>
              </a:ln>
            </c:spPr>
          </c:marker>
          <c:xVal>
            <c:numRef>
              <c:f>Graphical!$C$29:$L$29</c:f>
            </c:numRef>
          </c:xVal>
          <c:yVal>
            <c:numRef>
              <c:f>Graphical!$C$16:$L$16</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1DA4-4464-AC82-6D4A889A61C8}"/>
            </c:ext>
          </c:extLst>
        </c:ser>
        <c:ser>
          <c:idx val="1"/>
          <c:order val="1"/>
          <c:tx>
            <c:strRef>
              <c:f>Graphical!$P$336</c:f>
              <c:strCache>
                <c:ptCount val="1"/>
                <c:pt idx="0">
                  <c:v>Appr B</c:v>
                </c:pt>
              </c:strCache>
            </c:strRef>
          </c:tx>
          <c:spPr>
            <a:ln w="28575">
              <a:noFill/>
            </a:ln>
          </c:spPr>
          <c:marker>
            <c:symbol val="diamond"/>
            <c:size val="5"/>
            <c:spPr>
              <a:solidFill>
                <a:srgbClr val="339933"/>
              </a:solidFill>
              <a:ln>
                <a:solidFill>
                  <a:srgbClr val="339933"/>
                </a:solidFill>
                <a:prstDash val="solid"/>
              </a:ln>
            </c:spPr>
          </c:marker>
          <c:xVal>
            <c:numRef>
              <c:f>Graphical!$C$29:$L$29</c:f>
            </c:numRef>
          </c:xVal>
          <c:yVal>
            <c:numRef>
              <c:f>Graphical!$C$21:$L$21</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1-1DA4-4464-AC82-6D4A889A61C8}"/>
            </c:ext>
          </c:extLst>
        </c:ser>
        <c:ser>
          <c:idx val="2"/>
          <c:order val="2"/>
          <c:tx>
            <c:strRef>
              <c:f>Graphical!$P$337</c:f>
              <c:strCache>
                <c:ptCount val="1"/>
                <c:pt idx="0">
                  <c:v>Appr C</c:v>
                </c:pt>
              </c:strCache>
            </c:strRef>
          </c:tx>
          <c:spPr>
            <a:ln w="28575">
              <a:noFill/>
            </a:ln>
          </c:spPr>
          <c:marker>
            <c:symbol val="square"/>
            <c:size val="5"/>
            <c:spPr>
              <a:solidFill>
                <a:srgbClr val="FF0000"/>
              </a:solidFill>
              <a:ln>
                <a:solidFill>
                  <a:srgbClr val="FF0000"/>
                </a:solidFill>
                <a:prstDash val="solid"/>
              </a:ln>
            </c:spPr>
          </c:marker>
          <c:xVal>
            <c:numRef>
              <c:f>Graphical!$C$29:$L$29</c:f>
            </c:numRef>
          </c:xVal>
          <c:yVal>
            <c:numRef>
              <c:f>Graphical!$C$26:$L$26</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2-1DA4-4464-AC82-6D4A889A61C8}"/>
            </c:ext>
          </c:extLst>
        </c:ser>
        <c:dLbls>
          <c:showLegendKey val="0"/>
          <c:showVal val="0"/>
          <c:showCatName val="0"/>
          <c:showSerName val="0"/>
          <c:showPercent val="0"/>
          <c:showBubbleSize val="0"/>
        </c:dLbls>
        <c:axId val="548976968"/>
        <c:axId val="1"/>
      </c:scatterChart>
      <c:valAx>
        <c:axId val="548976968"/>
        <c:scaling>
          <c:orientation val="minMax"/>
        </c:scaling>
        <c:delete val="0"/>
        <c:axPos val="b"/>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9525">
            <a:noFill/>
          </a:ln>
        </c:spPr>
        <c:txPr>
          <a:bodyPr rot="0" vert="horz"/>
          <a:lstStyle/>
          <a:p>
            <a:pPr>
              <a:defRPr sz="1200" b="0" i="0" u="none" strike="noStrike" baseline="0">
                <a:solidFill>
                  <a:srgbClr val="000000"/>
                </a:solidFill>
                <a:latin typeface="Arial"/>
                <a:ea typeface="Arial"/>
                <a:cs typeface="Arial"/>
              </a:defRPr>
            </a:pPr>
            <a:endParaRPr lang="en-US"/>
          </a:p>
        </c:txPr>
        <c:crossAx val="548976968"/>
        <c:crosses val="autoZero"/>
        <c:crossBetween val="midCat"/>
      </c:valAx>
      <c:spPr>
        <a:noFill/>
        <a:ln w="12700">
          <a:solidFill>
            <a:srgbClr val="808080"/>
          </a:solidFill>
          <a:prstDash val="solid"/>
        </a:ln>
      </c:spPr>
    </c:plotArea>
    <c:legend>
      <c:legendPos val="r"/>
      <c:layout>
        <c:manualLayout>
          <c:xMode val="edge"/>
          <c:yMode val="edge"/>
          <c:x val="0.80562735301674726"/>
          <c:y val="0.39487195966544791"/>
          <c:w val="0.18286462139903947"/>
          <c:h val="0.23247872950000395"/>
        </c:manualLayout>
      </c:layout>
      <c:overlay val="0"/>
      <c:spPr>
        <a:solidFill>
          <a:srgbClr val="FFFFFF"/>
        </a:solidFill>
        <a:ln w="3175">
          <a:solidFill>
            <a:srgbClr val="000000"/>
          </a:solidFill>
          <a:prstDash val="solid"/>
        </a:ln>
      </c:spPr>
      <c:txPr>
        <a:bodyPr/>
        <a:lstStyle/>
        <a:p>
          <a:pPr>
            <a:defRPr sz="78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1" i="0" u="none" strike="noStrike" baseline="0">
                <a:solidFill>
                  <a:srgbClr val="000000"/>
                </a:solidFill>
                <a:latin typeface="Arial"/>
                <a:ea typeface="Arial"/>
                <a:cs typeface="Arial"/>
              </a:defRPr>
            </a:pPr>
            <a:r>
              <a:rPr lang="en-US"/>
              <a:t>Comparison XY Plot</a:t>
            </a:r>
          </a:p>
        </c:rich>
      </c:tx>
      <c:layout>
        <c:manualLayout>
          <c:xMode val="edge"/>
          <c:yMode val="edge"/>
          <c:x val="0.33169981156201628"/>
          <c:y val="3.4482706102742962E-2"/>
        </c:manualLayout>
      </c:layout>
      <c:overlay val="0"/>
      <c:spPr>
        <a:noFill/>
        <a:ln w="25400">
          <a:noFill/>
        </a:ln>
      </c:spPr>
    </c:title>
    <c:autoTitleDeleted val="0"/>
    <c:plotArea>
      <c:layout>
        <c:manualLayout>
          <c:layoutTarget val="inner"/>
          <c:xMode val="edge"/>
          <c:yMode val="edge"/>
          <c:x val="0.15008168561512741"/>
          <c:y val="0.22126498873301884"/>
          <c:w val="0.78956017214914809"/>
          <c:h val="0.54885211490917662"/>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Ref>
              <c:f>Graphical!$C$16:$L$16</c:f>
            </c:numRef>
          </c:xVal>
          <c:yVal>
            <c:numRef>
              <c:f>Graphical!$C$21:$L$21</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CA04-4AE5-B1F3-651F71ECFE05}"/>
            </c:ext>
          </c:extLst>
        </c:ser>
        <c:dLbls>
          <c:showLegendKey val="0"/>
          <c:showVal val="0"/>
          <c:showCatName val="0"/>
          <c:showSerName val="0"/>
          <c:showPercent val="0"/>
          <c:showBubbleSize val="0"/>
        </c:dLbls>
        <c:axId val="548979264"/>
        <c:axId val="1"/>
      </c:scatterChart>
      <c:valAx>
        <c:axId val="54897926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Appr A</a:t>
                </a:r>
              </a:p>
            </c:rich>
          </c:tx>
          <c:layout>
            <c:manualLayout>
              <c:xMode val="edge"/>
              <c:yMode val="edge"/>
              <c:x val="0.49673278820916611"/>
              <c:y val="0.8735655431852449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Appr B</a:t>
                </a:r>
              </a:p>
            </c:rich>
          </c:tx>
          <c:layout>
            <c:manualLayout>
              <c:xMode val="edge"/>
              <c:yMode val="edge"/>
              <c:x val="2.6143751261861498E-2"/>
              <c:y val="0.4137943008574605"/>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4897926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1" i="0" u="none" strike="noStrike" baseline="0">
                <a:solidFill>
                  <a:srgbClr val="000000"/>
                </a:solidFill>
                <a:latin typeface="Arial"/>
                <a:ea typeface="Arial"/>
                <a:cs typeface="Arial"/>
              </a:defRPr>
            </a:pPr>
            <a:r>
              <a:rPr lang="en-US"/>
              <a:t>Comparison XY Plot</a:t>
            </a:r>
          </a:p>
        </c:rich>
      </c:tx>
      <c:layout>
        <c:manualLayout>
          <c:xMode val="edge"/>
          <c:yMode val="edge"/>
          <c:x val="0.33278985537693595"/>
          <c:y val="3.438380896029615E-2"/>
        </c:manualLayout>
      </c:layout>
      <c:overlay val="0"/>
      <c:spPr>
        <a:noFill/>
        <a:ln w="25400">
          <a:noFill/>
        </a:ln>
      </c:spPr>
    </c:title>
    <c:autoTitleDeleted val="0"/>
    <c:plotArea>
      <c:layout>
        <c:manualLayout>
          <c:layoutTarget val="inner"/>
          <c:xMode val="edge"/>
          <c:yMode val="edge"/>
          <c:x val="0.14983713355048936"/>
          <c:y val="0.22063068117428308"/>
          <c:w val="0.78990228013029318"/>
          <c:h val="0.55014403617483842"/>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Ref>
              <c:f>Graphical!$C$16:$L$16</c:f>
            </c:numRef>
          </c:xVal>
          <c:yVal>
            <c:numRef>
              <c:f>Graphical!$C$26:$L$26</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4014-4DD8-B8A6-4883F0CB8B95}"/>
            </c:ext>
          </c:extLst>
        </c:ser>
        <c:dLbls>
          <c:showLegendKey val="0"/>
          <c:showVal val="0"/>
          <c:showCatName val="0"/>
          <c:showSerName val="0"/>
          <c:showPercent val="0"/>
          <c:showBubbleSize val="0"/>
        </c:dLbls>
        <c:axId val="549158488"/>
        <c:axId val="1"/>
      </c:scatterChart>
      <c:valAx>
        <c:axId val="54915848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Appr A</a:t>
                </a:r>
              </a:p>
            </c:rich>
          </c:tx>
          <c:layout>
            <c:manualLayout>
              <c:xMode val="edge"/>
              <c:yMode val="edge"/>
              <c:x val="0.49755325675005674"/>
              <c:y val="0.8739268429596589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Appr C</a:t>
                </a:r>
              </a:p>
            </c:rich>
          </c:tx>
          <c:layout>
            <c:manualLayout>
              <c:xMode val="edge"/>
              <c:yMode val="edge"/>
              <c:x val="2.6101227741409591E-2"/>
              <c:y val="0.4154734270932896"/>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49158488"/>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1" i="0" u="none" strike="noStrike" baseline="0">
                <a:solidFill>
                  <a:srgbClr val="000000"/>
                </a:solidFill>
                <a:latin typeface="Arial"/>
                <a:ea typeface="Arial"/>
                <a:cs typeface="Arial"/>
              </a:defRPr>
            </a:pPr>
            <a:r>
              <a:rPr lang="en-US"/>
              <a:t>Comparison XY Plot</a:t>
            </a:r>
          </a:p>
        </c:rich>
      </c:tx>
      <c:layout>
        <c:manualLayout>
          <c:xMode val="edge"/>
          <c:yMode val="edge"/>
          <c:x val="0.33224757448449932"/>
          <c:y val="3.4285841628287031E-2"/>
        </c:manualLayout>
      </c:layout>
      <c:overlay val="0"/>
      <c:spPr>
        <a:noFill/>
        <a:ln w="25400">
          <a:noFill/>
        </a:ln>
      </c:spPr>
    </c:title>
    <c:autoTitleDeleted val="0"/>
    <c:plotArea>
      <c:layout>
        <c:manualLayout>
          <c:layoutTarget val="inner"/>
          <c:xMode val="edge"/>
          <c:yMode val="edge"/>
          <c:x val="0.14959373347582242"/>
          <c:y val="0.22"/>
          <c:w val="0.79024515727445088"/>
          <c:h val="0.55142857142857316"/>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Ref>
              <c:f>Graphical!$C$21:$L$21</c:f>
            </c:numRef>
          </c:xVal>
          <c:yVal>
            <c:numRef>
              <c:f>Graphical!$C$26:$L$26</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639C-4C99-8BA8-79AF6A6691CC}"/>
            </c:ext>
          </c:extLst>
        </c:ser>
        <c:dLbls>
          <c:showLegendKey val="0"/>
          <c:showVal val="0"/>
          <c:showCatName val="0"/>
          <c:showSerName val="0"/>
          <c:showPercent val="0"/>
          <c:showBubbleSize val="0"/>
        </c:dLbls>
        <c:axId val="549160456"/>
        <c:axId val="1"/>
      </c:scatterChart>
      <c:valAx>
        <c:axId val="54916045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Appr B</a:t>
                </a:r>
              </a:p>
            </c:rich>
          </c:tx>
          <c:layout>
            <c:manualLayout>
              <c:xMode val="edge"/>
              <c:yMode val="edge"/>
              <c:x val="0.49674255574283249"/>
              <c:y val="0.8742858416282870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Appr C</a:t>
                </a:r>
              </a:p>
            </c:rich>
          </c:tx>
          <c:layout>
            <c:manualLayout>
              <c:xMode val="edge"/>
              <c:yMode val="edge"/>
              <c:x val="2.6058547793346917E-2"/>
              <c:y val="0.41428584162828708"/>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49160456"/>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Range Chart -"Stacked"</a:t>
            </a:r>
          </a:p>
        </c:rich>
      </c:tx>
      <c:layout>
        <c:manualLayout>
          <c:xMode val="edge"/>
          <c:yMode val="edge"/>
          <c:x val="0.34285751126087405"/>
          <c:y val="3.5714212513023723E-2"/>
        </c:manualLayout>
      </c:layout>
      <c:overlay val="0"/>
      <c:spPr>
        <a:noFill/>
        <a:ln w="25400">
          <a:noFill/>
        </a:ln>
      </c:spPr>
    </c:title>
    <c:autoTitleDeleted val="0"/>
    <c:plotArea>
      <c:layout>
        <c:manualLayout>
          <c:layoutTarget val="inner"/>
          <c:xMode val="edge"/>
          <c:yMode val="edge"/>
          <c:x val="0.14453793373977039"/>
          <c:y val="0.22402597402597402"/>
          <c:w val="0.58655510319976256"/>
          <c:h val="0.51623376623376627"/>
        </c:manualLayout>
      </c:layout>
      <c:lineChart>
        <c:grouping val="standard"/>
        <c:varyColors val="0"/>
        <c:ser>
          <c:idx val="0"/>
          <c:order val="0"/>
          <c:tx>
            <c:strRef>
              <c:f>Graphical!$J$2</c:f>
              <c:strCache>
                <c:ptCount val="1"/>
                <c:pt idx="0">
                  <c:v>Appraiser 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Graphical!$C$17:$L$17</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0FEC-422C-8F8F-6FBF89B48BC8}"/>
            </c:ext>
          </c:extLst>
        </c:ser>
        <c:ser>
          <c:idx val="1"/>
          <c:order val="1"/>
          <c:tx>
            <c:strRef>
              <c:f>Graphical!$J$4</c:f>
              <c:strCache>
                <c:ptCount val="1"/>
                <c:pt idx="0">
                  <c:v>Appraiser B</c:v>
                </c:pt>
              </c:strCache>
            </c:strRef>
          </c:tx>
          <c:spPr>
            <a:ln w="12700">
              <a:solidFill>
                <a:srgbClr val="FF00FF"/>
              </a:solidFill>
              <a:prstDash val="sysDash"/>
            </a:ln>
          </c:spPr>
          <c:marker>
            <c:symbol val="square"/>
            <c:size val="5"/>
            <c:spPr>
              <a:solidFill>
                <a:srgbClr val="FF00FF"/>
              </a:solidFill>
              <a:ln>
                <a:solidFill>
                  <a:srgbClr val="FF00FF"/>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Graphical!$C$22:$L$22</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0FEC-422C-8F8F-6FBF89B48BC8}"/>
            </c:ext>
          </c:extLst>
        </c:ser>
        <c:ser>
          <c:idx val="2"/>
          <c:order val="2"/>
          <c:tx>
            <c:strRef>
              <c:f>Graphical!$J$6</c:f>
              <c:strCache>
                <c:ptCount val="1"/>
                <c:pt idx="0">
                  <c:v>Appraiser C</c:v>
                </c:pt>
              </c:strCache>
            </c:strRef>
          </c:tx>
          <c:spPr>
            <a:ln w="12700">
              <a:solidFill>
                <a:srgbClr val="424242"/>
              </a:solidFill>
              <a:prstDash val="solid"/>
            </a:ln>
          </c:spPr>
          <c:marker>
            <c:symbol val="triangle"/>
            <c:size val="5"/>
            <c:spPr>
              <a:solidFill>
                <a:srgbClr val="424242"/>
              </a:solidFill>
              <a:ln>
                <a:solidFill>
                  <a:srgbClr val="424242"/>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Graphical!$C$27:$L$27</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0FEC-422C-8F8F-6FBF89B48BC8}"/>
            </c:ext>
          </c:extLst>
        </c:ser>
        <c:ser>
          <c:idx val="3"/>
          <c:order val="3"/>
          <c:tx>
            <c:strRef>
              <c:f>Graphical!$P$40</c:f>
              <c:strCache>
                <c:ptCount val="1"/>
                <c:pt idx="0">
                  <c:v>Rucl</c:v>
                </c:pt>
              </c:strCache>
            </c:strRef>
          </c:tx>
          <c:spPr>
            <a:ln w="25400">
              <a:solidFill>
                <a:srgbClr val="339933"/>
              </a:solidFill>
              <a:prstDash val="solid"/>
            </a:ln>
          </c:spPr>
          <c:marker>
            <c:symbol val="none"/>
          </c:marker>
          <c:val>
            <c:numRef>
              <c:f>Graphical!$Q$40:$Z$40</c:f>
              <c:numCache>
                <c:formatCode>0.000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3-0FEC-422C-8F8F-6FBF89B48BC8}"/>
            </c:ext>
          </c:extLst>
        </c:ser>
        <c:dLbls>
          <c:showLegendKey val="0"/>
          <c:showVal val="0"/>
          <c:showCatName val="0"/>
          <c:showSerName val="0"/>
          <c:showPercent val="0"/>
          <c:showBubbleSize val="0"/>
        </c:dLbls>
        <c:marker val="1"/>
        <c:smooth val="0"/>
        <c:axId val="547707952"/>
        <c:axId val="1"/>
      </c:lineChart>
      <c:catAx>
        <c:axId val="547707952"/>
        <c:scaling>
          <c:orientation val="minMax"/>
        </c:scaling>
        <c:delete val="0"/>
        <c:axPos val="b"/>
        <c:title>
          <c:tx>
            <c:rich>
              <a:bodyPr/>
              <a:lstStyle/>
              <a:p>
                <a:pPr>
                  <a:defRPr sz="1175" b="1" i="0" u="none" strike="noStrike" baseline="0">
                    <a:solidFill>
                      <a:srgbClr val="000000"/>
                    </a:solidFill>
                    <a:latin typeface="Arial"/>
                    <a:ea typeface="Arial"/>
                    <a:cs typeface="Arial"/>
                  </a:defRPr>
                </a:pPr>
                <a:r>
                  <a:rPr lang="en-US"/>
                  <a:t>Part Number</a:t>
                </a:r>
              </a:p>
            </c:rich>
          </c:tx>
          <c:layout>
            <c:manualLayout>
              <c:xMode val="edge"/>
              <c:yMode val="edge"/>
              <c:x val="0.35126087405013234"/>
              <c:y val="0.8571428083420157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50" b="1" i="0" u="none" strike="noStrike" baseline="0">
                    <a:solidFill>
                      <a:srgbClr val="000000"/>
                    </a:solidFill>
                    <a:latin typeface="Arial"/>
                    <a:ea typeface="Arial"/>
                    <a:cs typeface="Arial"/>
                  </a:defRPr>
                </a:pPr>
                <a:r>
                  <a:rPr lang="en-US"/>
                  <a:t>Range</a:t>
                </a:r>
              </a:p>
            </c:rich>
          </c:tx>
          <c:layout>
            <c:manualLayout>
              <c:xMode val="edge"/>
              <c:yMode val="edge"/>
              <c:x val="2.6890795309974899E-2"/>
              <c:y val="0.4090908159256665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547707952"/>
        <c:crosses val="autoZero"/>
        <c:crossBetween val="between"/>
      </c:valAx>
      <c:spPr>
        <a:noFill/>
        <a:ln w="12700">
          <a:solidFill>
            <a:srgbClr val="808080"/>
          </a:solidFill>
          <a:prstDash val="solid"/>
        </a:ln>
      </c:spPr>
    </c:plotArea>
    <c:legend>
      <c:legendPos val="r"/>
      <c:layout>
        <c:manualLayout>
          <c:xMode val="edge"/>
          <c:yMode val="edge"/>
          <c:x val="0.63504662398115841"/>
          <c:y val="0.24812068030286946"/>
          <c:w val="0.35177893901030977"/>
          <c:h val="0.44862224014357205"/>
        </c:manualLayout>
      </c:layout>
      <c:overlay val="0"/>
      <c:spPr>
        <a:solidFill>
          <a:srgbClr val="FFFFFF"/>
        </a:solidFill>
        <a:ln w="3175">
          <a:solidFill>
            <a:srgbClr val="000000"/>
          </a:solidFill>
          <a:prstDash val="solid"/>
        </a:ln>
      </c:spPr>
      <c:txPr>
        <a:bodyPr/>
        <a:lstStyle/>
        <a:p>
          <a:pPr>
            <a:defRPr sz="76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961137043245984E-2"/>
          <c:y val="7.6452827709371812E-2"/>
          <c:w val="0.91727602892623927"/>
          <c:h val="0.79816752128584056"/>
        </c:manualLayout>
      </c:layout>
      <c:lineChart>
        <c:grouping val="standard"/>
        <c:varyColors val="0"/>
        <c:ser>
          <c:idx val="0"/>
          <c:order val="0"/>
          <c:tx>
            <c:strRef>
              <c:f>'GR&amp;R X&amp;R'!$AH$14</c:f>
              <c:strCache>
                <c:ptCount val="1"/>
                <c:pt idx="0">
                  <c:v>UCL LINE</c:v>
                </c:pt>
              </c:strCache>
            </c:strRef>
          </c:tx>
          <c:spPr>
            <a:ln w="12700">
              <a:solidFill>
                <a:srgbClr val="FF0000"/>
              </a:solidFill>
              <a:prstDash val="solid"/>
            </a:ln>
          </c:spPr>
          <c:marker>
            <c:symbol val="none"/>
          </c:marker>
          <c:cat>
            <c:numRef>
              <c:f>'GR&amp;R X&amp;R'!$AI$13:$BL$13</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'GR&amp;R X&amp;R'!$AI$14:$BL$14</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0-0524-4B5F-AAE2-5C5DC687518E}"/>
            </c:ext>
          </c:extLst>
        </c:ser>
        <c:ser>
          <c:idx val="1"/>
          <c:order val="1"/>
          <c:tx>
            <c:strRef>
              <c:f>'GR&amp;R X&amp;R'!$AH$16</c:f>
              <c:strCache>
                <c:ptCount val="1"/>
                <c:pt idx="0">
                  <c:v>X</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'GR&amp;R X&amp;R'!$AI$13:$BL$13</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'GR&amp;R X&amp;R'!$AI$16:$BL$16</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1-0524-4B5F-AAE2-5C5DC687518E}"/>
            </c:ext>
          </c:extLst>
        </c:ser>
        <c:ser>
          <c:idx val="2"/>
          <c:order val="2"/>
          <c:tx>
            <c:strRef>
              <c:f>'GR&amp;R X&amp;R'!$AH$17</c:f>
              <c:strCache>
                <c:ptCount val="1"/>
                <c:pt idx="0">
                  <c:v>LCL LINE</c:v>
                </c:pt>
              </c:strCache>
            </c:strRef>
          </c:tx>
          <c:spPr>
            <a:ln w="12700">
              <a:solidFill>
                <a:srgbClr val="FF0000"/>
              </a:solidFill>
              <a:prstDash val="solid"/>
            </a:ln>
          </c:spPr>
          <c:marker>
            <c:symbol val="none"/>
          </c:marker>
          <c:cat>
            <c:numRef>
              <c:f>'GR&amp;R X&amp;R'!$AI$13:$BL$13</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'GR&amp;R X&amp;R'!$AI$17:$BL$17</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2-0524-4B5F-AAE2-5C5DC687518E}"/>
            </c:ext>
          </c:extLst>
        </c:ser>
        <c:ser>
          <c:idx val="3"/>
          <c:order val="3"/>
          <c:tx>
            <c:strRef>
              <c:f>'GR&amp;R X&amp;R'!$AH$15</c:f>
              <c:strCache>
                <c:ptCount val="1"/>
                <c:pt idx="0">
                  <c:v>AVERAGE</c:v>
                </c:pt>
              </c:strCache>
            </c:strRef>
          </c:tx>
          <c:spPr>
            <a:ln w="25400">
              <a:solidFill>
                <a:srgbClr val="008000"/>
              </a:solidFill>
              <a:prstDash val="solid"/>
            </a:ln>
          </c:spPr>
          <c:marker>
            <c:symbol val="none"/>
          </c:marker>
          <c:val>
            <c:numRef>
              <c:f>'GR&amp;R X&amp;R'!$AI$15:$BL$15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3-0524-4B5F-AAE2-5C5DC687518E}"/>
            </c:ext>
          </c:extLst>
        </c:ser>
        <c:dLbls>
          <c:showLegendKey val="0"/>
          <c:showVal val="0"/>
          <c:showCatName val="0"/>
          <c:showSerName val="0"/>
          <c:showPercent val="0"/>
          <c:showBubbleSize val="0"/>
        </c:dLbls>
        <c:smooth val="0"/>
        <c:axId val="547545464"/>
        <c:axId val="1"/>
      </c:lineChart>
      <c:catAx>
        <c:axId val="547545464"/>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47545464"/>
        <c:crosses val="autoZero"/>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0278" r="0.75000000000000278" t="1" header="0.5" footer="0.5"/>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271136522169375E-2"/>
          <c:y val="9.2879256965944179E-2"/>
          <c:w val="0.90476298358681451"/>
          <c:h val="0.76470588235294412"/>
        </c:manualLayout>
      </c:layout>
      <c:lineChart>
        <c:grouping val="standard"/>
        <c:varyColors val="0"/>
        <c:ser>
          <c:idx val="0"/>
          <c:order val="0"/>
          <c:spPr>
            <a:ln w="12700">
              <a:solidFill>
                <a:srgbClr val="FF0000"/>
              </a:solidFill>
              <a:prstDash val="solid"/>
            </a:ln>
          </c:spPr>
          <c:marker>
            <c:symbol val="none"/>
          </c:marker>
          <c:cat>
            <c:numRef>
              <c:f>'GR&amp;R X&amp;R'!$AI$35:$BL$35</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'GR&amp;R X&amp;R'!$AI$36:$BL$36</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0-F402-47DC-BCE3-5DDDB85998F6}"/>
            </c:ext>
          </c:extLst>
        </c:ser>
        <c:ser>
          <c:idx val="1"/>
          <c:order val="1"/>
          <c:spPr>
            <a:ln w="25400">
              <a:solidFill>
                <a:srgbClr val="008000"/>
              </a:solidFill>
              <a:prstDash val="solid"/>
            </a:ln>
          </c:spPr>
          <c:marker>
            <c:symbol val="none"/>
          </c:marker>
          <c:cat>
            <c:numRef>
              <c:f>'GR&amp;R X&amp;R'!$AI$35:$BL$35</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'GR&amp;R X&amp;R'!$AI$37:$BL$37</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1-F402-47DC-BCE3-5DDDB85998F6}"/>
            </c:ext>
          </c:extLst>
        </c:ser>
        <c:ser>
          <c:idx val="2"/>
          <c:order val="2"/>
          <c:spPr>
            <a:ln w="12700">
              <a:solidFill>
                <a:srgbClr val="0000FF"/>
              </a:solidFill>
              <a:prstDash val="solid"/>
            </a:ln>
          </c:spPr>
          <c:marker>
            <c:symbol val="circle"/>
            <c:size val="5"/>
            <c:spPr>
              <a:solidFill>
                <a:srgbClr val="0000FF"/>
              </a:solidFill>
              <a:ln>
                <a:solidFill>
                  <a:srgbClr val="0000FF"/>
                </a:solidFill>
                <a:prstDash val="solid"/>
              </a:ln>
            </c:spPr>
          </c:marker>
          <c:cat>
            <c:numRef>
              <c:f>'GR&amp;R X&amp;R'!$AI$35:$BL$35</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'GR&amp;R X&amp;R'!$AI$38:$BL$38</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2-F402-47DC-BCE3-5DDDB85998F6}"/>
            </c:ext>
          </c:extLst>
        </c:ser>
        <c:ser>
          <c:idx val="3"/>
          <c:order val="3"/>
          <c:spPr>
            <a:ln w="12700">
              <a:solidFill>
                <a:srgbClr val="FF0000"/>
              </a:solidFill>
              <a:prstDash val="solid"/>
            </a:ln>
          </c:spPr>
          <c:marker>
            <c:symbol val="none"/>
          </c:marker>
          <c:cat>
            <c:numRef>
              <c:f>'GR&amp;R X&amp;R'!$AI$35:$BL$35</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'GR&amp;R X&amp;R'!$AI$39:$BL$39</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3-F402-47DC-BCE3-5DDDB85998F6}"/>
            </c:ext>
          </c:extLst>
        </c:ser>
        <c:dLbls>
          <c:showLegendKey val="0"/>
          <c:showVal val="0"/>
          <c:showCatName val="0"/>
          <c:showSerName val="0"/>
          <c:showPercent val="0"/>
          <c:showBubbleSize val="0"/>
        </c:dLbls>
        <c:smooth val="0"/>
        <c:axId val="547702376"/>
        <c:axId val="1"/>
      </c:lineChart>
      <c:catAx>
        <c:axId val="547702376"/>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47702376"/>
        <c:crosses val="autoZero"/>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0278" r="0.75000000000000278" t="1" header="0.5" footer="0.5"/>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028901734104042E-2"/>
          <c:y val="8.5714435188399052E-2"/>
          <c:w val="0.90462427745664764"/>
          <c:h val="0.77142991669559469"/>
        </c:manualLayout>
      </c:layout>
      <c:lineChart>
        <c:grouping val="standard"/>
        <c:varyColors val="0"/>
        <c:ser>
          <c:idx val="0"/>
          <c:order val="0"/>
          <c:tx>
            <c:strRef>
              <c:f>'Gage R'!$AH$15</c:f>
              <c:strCache>
                <c:ptCount val="1"/>
                <c:pt idx="0">
                  <c:v>UCL LINE</c:v>
                </c:pt>
              </c:strCache>
            </c:strRef>
          </c:tx>
          <c:spPr>
            <a:ln w="12700">
              <a:solidFill>
                <a:srgbClr val="FF0000"/>
              </a:solidFill>
              <a:prstDash val="solid"/>
            </a:ln>
          </c:spPr>
          <c:marker>
            <c:symbol val="none"/>
          </c:marker>
          <c:cat>
            <c:numRef>
              <c:f>'Gage R'!$AI$14:$AR$14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'Gage R'!$AI$15:$AR$15</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1ABD-4B44-BA0A-7EA6C0DB4F95}"/>
            </c:ext>
          </c:extLst>
        </c:ser>
        <c:ser>
          <c:idx val="1"/>
          <c:order val="1"/>
          <c:tx>
            <c:strRef>
              <c:f>'Gage R'!$AH$17</c:f>
              <c:strCache>
                <c:ptCount val="1"/>
                <c:pt idx="0">
                  <c:v>X</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'Gage R'!$AI$14:$AR$14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'Gage R'!$AI$17:$AR$17</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1ABD-4B44-BA0A-7EA6C0DB4F95}"/>
            </c:ext>
          </c:extLst>
        </c:ser>
        <c:ser>
          <c:idx val="2"/>
          <c:order val="2"/>
          <c:tx>
            <c:strRef>
              <c:f>'Gage R'!$AH$18</c:f>
              <c:strCache>
                <c:ptCount val="1"/>
                <c:pt idx="0">
                  <c:v>LCL LINE</c:v>
                </c:pt>
              </c:strCache>
            </c:strRef>
          </c:tx>
          <c:spPr>
            <a:ln w="12700">
              <a:solidFill>
                <a:srgbClr val="FF0000"/>
              </a:solidFill>
              <a:prstDash val="solid"/>
            </a:ln>
          </c:spPr>
          <c:marker>
            <c:symbol val="none"/>
          </c:marker>
          <c:cat>
            <c:numRef>
              <c:f>'Gage R'!$AI$14:$AR$14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'Gage R'!$AI$18:$AR$18</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1ABD-4B44-BA0A-7EA6C0DB4F95}"/>
            </c:ext>
          </c:extLst>
        </c:ser>
        <c:ser>
          <c:idx val="3"/>
          <c:order val="3"/>
          <c:tx>
            <c:strRef>
              <c:f>'Gage R'!$AH$16</c:f>
              <c:strCache>
                <c:ptCount val="1"/>
                <c:pt idx="0">
                  <c:v>AVERAGE</c:v>
                </c:pt>
              </c:strCache>
            </c:strRef>
          </c:tx>
          <c:spPr>
            <a:ln w="25400">
              <a:solidFill>
                <a:srgbClr val="008000"/>
              </a:solidFill>
              <a:prstDash val="solid"/>
            </a:ln>
          </c:spPr>
          <c:marker>
            <c:symbol val="none"/>
          </c:marker>
          <c:cat>
            <c:numRef>
              <c:f>'Gage R'!$AI$14:$AR$14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'Gage R'!$AI$16:$AR$16</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3-1ABD-4B44-BA0A-7EA6C0DB4F95}"/>
            </c:ext>
          </c:extLst>
        </c:ser>
        <c:dLbls>
          <c:showLegendKey val="0"/>
          <c:showVal val="0"/>
          <c:showCatName val="0"/>
          <c:showSerName val="0"/>
          <c:showPercent val="0"/>
          <c:showBubbleSize val="0"/>
        </c:dLbls>
        <c:smooth val="0"/>
        <c:axId val="546921936"/>
        <c:axId val="1"/>
      </c:lineChart>
      <c:catAx>
        <c:axId val="546921936"/>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46921936"/>
        <c:crosses val="autoZero"/>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0278" r="0.75000000000000278" t="1" header="0.5" footer="0.5"/>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127959586181374E-2"/>
          <c:y val="0.15135135135135144"/>
          <c:w val="0.88808202563052552"/>
          <c:h val="0.61081081081081379"/>
        </c:manualLayout>
      </c:layout>
      <c:lineChart>
        <c:grouping val="standard"/>
        <c:varyColors val="0"/>
        <c:ser>
          <c:idx val="0"/>
          <c:order val="0"/>
          <c:tx>
            <c:strRef>
              <c:f>'Gage R'!$AH$37</c:f>
              <c:strCache>
                <c:ptCount val="1"/>
                <c:pt idx="0">
                  <c:v>UCL LINE</c:v>
                </c:pt>
              </c:strCache>
            </c:strRef>
          </c:tx>
          <c:spPr>
            <a:ln w="12700">
              <a:solidFill>
                <a:srgbClr val="FF0000"/>
              </a:solidFill>
              <a:prstDash val="solid"/>
            </a:ln>
          </c:spPr>
          <c:marker>
            <c:symbol val="none"/>
          </c:marker>
          <c:cat>
            <c:numRef>
              <c:f>'Gage R'!$AI$36:$AR$36</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'Gage R'!$AI$37:$AR$37</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84CF-4D06-892E-3BD6C84BDDB9}"/>
            </c:ext>
          </c:extLst>
        </c:ser>
        <c:ser>
          <c:idx val="1"/>
          <c:order val="1"/>
          <c:tx>
            <c:strRef>
              <c:f>'Gage R'!$AH$38</c:f>
              <c:strCache>
                <c:ptCount val="1"/>
                <c:pt idx="0">
                  <c:v>AVERAGE</c:v>
                </c:pt>
              </c:strCache>
            </c:strRef>
          </c:tx>
          <c:spPr>
            <a:ln w="25400">
              <a:solidFill>
                <a:srgbClr val="008000"/>
              </a:solidFill>
              <a:prstDash val="solid"/>
            </a:ln>
          </c:spPr>
          <c:marker>
            <c:symbol val="none"/>
          </c:marker>
          <c:cat>
            <c:numRef>
              <c:f>'Gage R'!$AI$36:$AR$36</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'Gage R'!$AI$38:$AR$38</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84CF-4D06-892E-3BD6C84BDDB9}"/>
            </c:ext>
          </c:extLst>
        </c:ser>
        <c:ser>
          <c:idx val="2"/>
          <c:order val="2"/>
          <c:tx>
            <c:strRef>
              <c:f>'Gage R'!$AH$39</c:f>
              <c:strCache>
                <c:ptCount val="1"/>
                <c:pt idx="0">
                  <c:v>RANGE</c:v>
                </c:pt>
              </c:strCache>
            </c:strRef>
          </c:tx>
          <c:spPr>
            <a:ln w="12700">
              <a:solidFill>
                <a:srgbClr val="0000FF"/>
              </a:solidFill>
              <a:prstDash val="solid"/>
            </a:ln>
          </c:spPr>
          <c:marker>
            <c:symbol val="circle"/>
            <c:size val="5"/>
            <c:spPr>
              <a:solidFill>
                <a:srgbClr val="0000FF"/>
              </a:solidFill>
              <a:ln>
                <a:solidFill>
                  <a:srgbClr val="0000FF"/>
                </a:solidFill>
                <a:prstDash val="solid"/>
              </a:ln>
            </c:spPr>
          </c:marker>
          <c:cat>
            <c:numRef>
              <c:f>'Gage R'!$AI$36:$AR$36</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'Gage R'!$AI$39:$AR$39</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84CF-4D06-892E-3BD6C84BDDB9}"/>
            </c:ext>
          </c:extLst>
        </c:ser>
        <c:ser>
          <c:idx val="3"/>
          <c:order val="3"/>
          <c:tx>
            <c:strRef>
              <c:f>'Gage R'!$AH$40</c:f>
              <c:strCache>
                <c:ptCount val="1"/>
                <c:pt idx="0">
                  <c:v>LCL LINE</c:v>
                </c:pt>
              </c:strCache>
            </c:strRef>
          </c:tx>
          <c:spPr>
            <a:ln w="12700">
              <a:solidFill>
                <a:srgbClr val="FF0000"/>
              </a:solidFill>
              <a:prstDash val="solid"/>
            </a:ln>
          </c:spPr>
          <c:marker>
            <c:symbol val="none"/>
          </c:marker>
          <c:cat>
            <c:numRef>
              <c:f>'Gage R'!$AI$36:$AR$36</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'Gage R'!$AI$40:$AR$40</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3-84CF-4D06-892E-3BD6C84BDDB9}"/>
            </c:ext>
          </c:extLst>
        </c:ser>
        <c:dLbls>
          <c:showLegendKey val="0"/>
          <c:showVal val="0"/>
          <c:showCatName val="0"/>
          <c:showSerName val="0"/>
          <c:showPercent val="0"/>
          <c:showBubbleSize val="0"/>
        </c:dLbls>
        <c:smooth val="0"/>
        <c:axId val="547538248"/>
        <c:axId val="1"/>
      </c:lineChart>
      <c:catAx>
        <c:axId val="547538248"/>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47538248"/>
        <c:crosses val="autoZero"/>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0278" r="0.75000000000000278" t="1" header="0.5" footer="0.5"/>
    <c:pageSetup orientation="landscape" horizontalDpi="-4"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Average Chart -"Unstacked"</a:t>
            </a:r>
          </a:p>
        </c:rich>
      </c:tx>
      <c:layout>
        <c:manualLayout>
          <c:xMode val="edge"/>
          <c:yMode val="edge"/>
          <c:x val="0.31428600900869924"/>
          <c:y val="3.5143848954364572E-2"/>
        </c:manualLayout>
      </c:layout>
      <c:overlay val="0"/>
      <c:spPr>
        <a:noFill/>
        <a:ln w="25400">
          <a:noFill/>
        </a:ln>
      </c:spPr>
    </c:title>
    <c:autoTitleDeleted val="0"/>
    <c:plotArea>
      <c:layout>
        <c:manualLayout>
          <c:layoutTarget val="inner"/>
          <c:xMode val="edge"/>
          <c:yMode val="edge"/>
          <c:x val="0.15462197562859067"/>
          <c:y val="0.22044762824422839"/>
          <c:w val="0.82184941393892741"/>
          <c:h val="0.53993694454021146"/>
        </c:manualLayout>
      </c:layout>
      <c:lineChart>
        <c:grouping val="standard"/>
        <c:varyColors val="0"/>
        <c:ser>
          <c:idx val="0"/>
          <c:order val="0"/>
          <c:tx>
            <c:strRef>
              <c:f>Graphical!$J$2</c:f>
              <c:strCache>
                <c:ptCount val="1"/>
                <c:pt idx="0">
                  <c:v>Appraiser 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Graphical!$Q$79:$AT$79</c:f>
              <c:numCache>
                <c:formatCode>General</c:formatCode>
                <c:ptCount val="30"/>
                <c:pt idx="0">
                  <c:v>1</c:v>
                </c:pt>
                <c:pt idx="1">
                  <c:v>2</c:v>
                </c:pt>
                <c:pt idx="2">
                  <c:v>3</c:v>
                </c:pt>
                <c:pt idx="3">
                  <c:v>4</c:v>
                </c:pt>
                <c:pt idx="4">
                  <c:v>5</c:v>
                </c:pt>
                <c:pt idx="5">
                  <c:v>6</c:v>
                </c:pt>
                <c:pt idx="6">
                  <c:v>7</c:v>
                </c:pt>
                <c:pt idx="7">
                  <c:v>8</c:v>
                </c:pt>
                <c:pt idx="8">
                  <c:v>9</c:v>
                </c:pt>
                <c:pt idx="9">
                  <c:v>10</c:v>
                </c:pt>
                <c:pt idx="10">
                  <c:v>1</c:v>
                </c:pt>
                <c:pt idx="11">
                  <c:v>2</c:v>
                </c:pt>
                <c:pt idx="12">
                  <c:v>3</c:v>
                </c:pt>
                <c:pt idx="13">
                  <c:v>4</c:v>
                </c:pt>
                <c:pt idx="14">
                  <c:v>5</c:v>
                </c:pt>
                <c:pt idx="15">
                  <c:v>6</c:v>
                </c:pt>
                <c:pt idx="16">
                  <c:v>7</c:v>
                </c:pt>
                <c:pt idx="17">
                  <c:v>8</c:v>
                </c:pt>
                <c:pt idx="18">
                  <c:v>9</c:v>
                </c:pt>
                <c:pt idx="19">
                  <c:v>10</c:v>
                </c:pt>
                <c:pt idx="20">
                  <c:v>1</c:v>
                </c:pt>
                <c:pt idx="21">
                  <c:v>2</c:v>
                </c:pt>
                <c:pt idx="22">
                  <c:v>3</c:v>
                </c:pt>
                <c:pt idx="23">
                  <c:v>4</c:v>
                </c:pt>
                <c:pt idx="24">
                  <c:v>5</c:v>
                </c:pt>
                <c:pt idx="25">
                  <c:v>6</c:v>
                </c:pt>
                <c:pt idx="26">
                  <c:v>7</c:v>
                </c:pt>
                <c:pt idx="27">
                  <c:v>8</c:v>
                </c:pt>
                <c:pt idx="28">
                  <c:v>9</c:v>
                </c:pt>
                <c:pt idx="29">
                  <c:v>10</c:v>
                </c:pt>
              </c:numCache>
            </c:numRef>
          </c:cat>
          <c:val>
            <c:numRef>
              <c:f>Graphical!$Q$80:$AT$80</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0-6673-4EBA-BDC3-79F82A82D38B}"/>
            </c:ext>
          </c:extLst>
        </c:ser>
        <c:ser>
          <c:idx val="3"/>
          <c:order val="1"/>
          <c:tx>
            <c:v>UCL A</c:v>
          </c:tx>
          <c:spPr>
            <a:ln w="25400">
              <a:solidFill>
                <a:srgbClr val="339933"/>
              </a:solidFill>
              <a:prstDash val="solid"/>
            </a:ln>
          </c:spPr>
          <c:marker>
            <c:symbol val="none"/>
          </c:marker>
          <c:cat>
            <c:numRef>
              <c:f>Graphical!$Q$79:$AT$79</c:f>
              <c:numCache>
                <c:formatCode>General</c:formatCode>
                <c:ptCount val="30"/>
                <c:pt idx="0">
                  <c:v>1</c:v>
                </c:pt>
                <c:pt idx="1">
                  <c:v>2</c:v>
                </c:pt>
                <c:pt idx="2">
                  <c:v>3</c:v>
                </c:pt>
                <c:pt idx="3">
                  <c:v>4</c:v>
                </c:pt>
                <c:pt idx="4">
                  <c:v>5</c:v>
                </c:pt>
                <c:pt idx="5">
                  <c:v>6</c:v>
                </c:pt>
                <c:pt idx="6">
                  <c:v>7</c:v>
                </c:pt>
                <c:pt idx="7">
                  <c:v>8</c:v>
                </c:pt>
                <c:pt idx="8">
                  <c:v>9</c:v>
                </c:pt>
                <c:pt idx="9">
                  <c:v>10</c:v>
                </c:pt>
                <c:pt idx="10">
                  <c:v>1</c:v>
                </c:pt>
                <c:pt idx="11">
                  <c:v>2</c:v>
                </c:pt>
                <c:pt idx="12">
                  <c:v>3</c:v>
                </c:pt>
                <c:pt idx="13">
                  <c:v>4</c:v>
                </c:pt>
                <c:pt idx="14">
                  <c:v>5</c:v>
                </c:pt>
                <c:pt idx="15">
                  <c:v>6</c:v>
                </c:pt>
                <c:pt idx="16">
                  <c:v>7</c:v>
                </c:pt>
                <c:pt idx="17">
                  <c:v>8</c:v>
                </c:pt>
                <c:pt idx="18">
                  <c:v>9</c:v>
                </c:pt>
                <c:pt idx="19">
                  <c:v>10</c:v>
                </c:pt>
                <c:pt idx="20">
                  <c:v>1</c:v>
                </c:pt>
                <c:pt idx="21">
                  <c:v>2</c:v>
                </c:pt>
                <c:pt idx="22">
                  <c:v>3</c:v>
                </c:pt>
                <c:pt idx="23">
                  <c:v>4</c:v>
                </c:pt>
                <c:pt idx="24">
                  <c:v>5</c:v>
                </c:pt>
                <c:pt idx="25">
                  <c:v>6</c:v>
                </c:pt>
                <c:pt idx="26">
                  <c:v>7</c:v>
                </c:pt>
                <c:pt idx="27">
                  <c:v>8</c:v>
                </c:pt>
                <c:pt idx="28">
                  <c:v>9</c:v>
                </c:pt>
                <c:pt idx="29">
                  <c:v>10</c:v>
                </c:pt>
              </c:numCache>
            </c:numRef>
          </c:cat>
          <c:val>
            <c:numRef>
              <c:f>Graphical!$Q$38:$Z$38</c:f>
              <c:numCache>
                <c:formatCode>General</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6673-4EBA-BDC3-79F82A82D38B}"/>
            </c:ext>
          </c:extLst>
        </c:ser>
        <c:ser>
          <c:idx val="4"/>
          <c:order val="2"/>
          <c:tx>
            <c:v>LCL A</c:v>
          </c:tx>
          <c:spPr>
            <a:ln w="25400">
              <a:solidFill>
                <a:srgbClr val="339933"/>
              </a:solidFill>
              <a:prstDash val="lgDash"/>
            </a:ln>
          </c:spPr>
          <c:marker>
            <c:symbol val="none"/>
          </c:marker>
          <c:cat>
            <c:numRef>
              <c:f>Graphical!$Q$79:$AT$79</c:f>
              <c:numCache>
                <c:formatCode>General</c:formatCode>
                <c:ptCount val="30"/>
                <c:pt idx="0">
                  <c:v>1</c:v>
                </c:pt>
                <c:pt idx="1">
                  <c:v>2</c:v>
                </c:pt>
                <c:pt idx="2">
                  <c:v>3</c:v>
                </c:pt>
                <c:pt idx="3">
                  <c:v>4</c:v>
                </c:pt>
                <c:pt idx="4">
                  <c:v>5</c:v>
                </c:pt>
                <c:pt idx="5">
                  <c:v>6</c:v>
                </c:pt>
                <c:pt idx="6">
                  <c:v>7</c:v>
                </c:pt>
                <c:pt idx="7">
                  <c:v>8</c:v>
                </c:pt>
                <c:pt idx="8">
                  <c:v>9</c:v>
                </c:pt>
                <c:pt idx="9">
                  <c:v>10</c:v>
                </c:pt>
                <c:pt idx="10">
                  <c:v>1</c:v>
                </c:pt>
                <c:pt idx="11">
                  <c:v>2</c:v>
                </c:pt>
                <c:pt idx="12">
                  <c:v>3</c:v>
                </c:pt>
                <c:pt idx="13">
                  <c:v>4</c:v>
                </c:pt>
                <c:pt idx="14">
                  <c:v>5</c:v>
                </c:pt>
                <c:pt idx="15">
                  <c:v>6</c:v>
                </c:pt>
                <c:pt idx="16">
                  <c:v>7</c:v>
                </c:pt>
                <c:pt idx="17">
                  <c:v>8</c:v>
                </c:pt>
                <c:pt idx="18">
                  <c:v>9</c:v>
                </c:pt>
                <c:pt idx="19">
                  <c:v>10</c:v>
                </c:pt>
                <c:pt idx="20">
                  <c:v>1</c:v>
                </c:pt>
                <c:pt idx="21">
                  <c:v>2</c:v>
                </c:pt>
                <c:pt idx="22">
                  <c:v>3</c:v>
                </c:pt>
                <c:pt idx="23">
                  <c:v>4</c:v>
                </c:pt>
                <c:pt idx="24">
                  <c:v>5</c:v>
                </c:pt>
                <c:pt idx="25">
                  <c:v>6</c:v>
                </c:pt>
                <c:pt idx="26">
                  <c:v>7</c:v>
                </c:pt>
                <c:pt idx="27">
                  <c:v>8</c:v>
                </c:pt>
                <c:pt idx="28">
                  <c:v>9</c:v>
                </c:pt>
                <c:pt idx="29">
                  <c:v>10</c:v>
                </c:pt>
              </c:numCache>
            </c:numRef>
          </c:cat>
          <c:val>
            <c:numRef>
              <c:f>Graphical!$Q$39:$Z$39</c:f>
              <c:numCache>
                <c:formatCode>General</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6673-4EBA-BDC3-79F82A82D38B}"/>
            </c:ext>
          </c:extLst>
        </c:ser>
        <c:ser>
          <c:idx val="1"/>
          <c:order val="3"/>
          <c:tx>
            <c:v>UCL B</c:v>
          </c:tx>
          <c:spPr>
            <a:ln w="25400">
              <a:solidFill>
                <a:srgbClr val="339933"/>
              </a:solidFill>
              <a:prstDash val="solid"/>
            </a:ln>
          </c:spPr>
          <c:marker>
            <c:symbol val="none"/>
          </c:marker>
          <c:val>
            <c:numRef>
              <c:f>Graphical!$Q$82:$AT$82</c:f>
              <c:numCache>
                <c:formatCode>General</c:formatCode>
                <c:ptCount val="30"/>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3-6673-4EBA-BDC3-79F82A82D38B}"/>
            </c:ext>
          </c:extLst>
        </c:ser>
        <c:ser>
          <c:idx val="2"/>
          <c:order val="4"/>
          <c:tx>
            <c:v>LCL B</c:v>
          </c:tx>
          <c:spPr>
            <a:ln w="25400">
              <a:solidFill>
                <a:srgbClr val="339933"/>
              </a:solidFill>
              <a:prstDash val="lgDash"/>
            </a:ln>
          </c:spPr>
          <c:marker>
            <c:symbol val="none"/>
          </c:marker>
          <c:val>
            <c:numRef>
              <c:f>Graphical!$Q$83:$AT$83</c:f>
              <c:numCache>
                <c:formatCode>General</c:formatCode>
                <c:ptCount val="30"/>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4-6673-4EBA-BDC3-79F82A82D38B}"/>
            </c:ext>
          </c:extLst>
        </c:ser>
        <c:ser>
          <c:idx val="5"/>
          <c:order val="5"/>
          <c:tx>
            <c:v>UCL C</c:v>
          </c:tx>
          <c:spPr>
            <a:ln w="25400">
              <a:solidFill>
                <a:srgbClr val="339933"/>
              </a:solidFill>
              <a:prstDash val="solid"/>
            </a:ln>
          </c:spPr>
          <c:marker>
            <c:symbol val="none"/>
          </c:marker>
          <c:val>
            <c:numRef>
              <c:f>Graphical!$Q$84:$AT$84</c:f>
              <c:numCache>
                <c:formatCode>General</c:formatCode>
                <c:ptCount val="30"/>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5-6673-4EBA-BDC3-79F82A82D38B}"/>
            </c:ext>
          </c:extLst>
        </c:ser>
        <c:ser>
          <c:idx val="6"/>
          <c:order val="6"/>
          <c:tx>
            <c:v>LCL C</c:v>
          </c:tx>
          <c:spPr>
            <a:ln w="25400">
              <a:solidFill>
                <a:srgbClr val="339933"/>
              </a:solidFill>
              <a:prstDash val="lgDash"/>
            </a:ln>
          </c:spPr>
          <c:marker>
            <c:symbol val="none"/>
          </c:marker>
          <c:val>
            <c:numRef>
              <c:f>Graphical!$Q$85:$AT$85</c:f>
              <c:numCache>
                <c:formatCode>General</c:formatCode>
                <c:ptCount val="30"/>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6-6673-4EBA-BDC3-79F82A82D38B}"/>
            </c:ext>
          </c:extLst>
        </c:ser>
        <c:dLbls>
          <c:showLegendKey val="0"/>
          <c:showVal val="0"/>
          <c:showCatName val="0"/>
          <c:showSerName val="0"/>
          <c:showPercent val="0"/>
          <c:showBubbleSize val="0"/>
        </c:dLbls>
        <c:marker val="1"/>
        <c:smooth val="0"/>
        <c:axId val="548027160"/>
        <c:axId val="1"/>
      </c:lineChart>
      <c:catAx>
        <c:axId val="54802716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Appr A                             Appr B                                  Appr C</a:t>
                </a:r>
              </a:p>
            </c:rich>
          </c:tx>
          <c:layout>
            <c:manualLayout>
              <c:xMode val="edge"/>
              <c:yMode val="edge"/>
              <c:x val="0.21344548361585808"/>
              <c:y val="0.8594262975192616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a:t>
                </a:r>
              </a:p>
            </c:rich>
          </c:tx>
          <c:layout>
            <c:manualLayout>
              <c:xMode val="edge"/>
              <c:yMode val="edge"/>
              <c:x val="2.6890795309974899E-2"/>
              <c:y val="0.38019236305139276"/>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4802716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landscape" horizontalDpi="-4" verticalDpi="12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Range Chart -"Unstacked"</a:t>
            </a:r>
          </a:p>
        </c:rich>
      </c:tx>
      <c:layout>
        <c:manualLayout>
          <c:xMode val="edge"/>
          <c:yMode val="edge"/>
          <c:x val="0.32550323366441941"/>
          <c:y val="3.5031935385759189E-2"/>
        </c:manualLayout>
      </c:layout>
      <c:overlay val="0"/>
      <c:spPr>
        <a:noFill/>
        <a:ln w="25400">
          <a:noFill/>
        </a:ln>
      </c:spPr>
    </c:title>
    <c:autoTitleDeleted val="0"/>
    <c:plotArea>
      <c:layout>
        <c:manualLayout>
          <c:layoutTarget val="inner"/>
          <c:xMode val="edge"/>
          <c:yMode val="edge"/>
          <c:x val="0.15436241610738377"/>
          <c:y val="0.21974522292993709"/>
          <c:w val="0.82214765100671161"/>
          <c:h val="0.54140127388535031"/>
        </c:manualLayout>
      </c:layout>
      <c:lineChart>
        <c:grouping val="standard"/>
        <c:varyColors val="0"/>
        <c:ser>
          <c:idx val="0"/>
          <c:order val="0"/>
          <c:tx>
            <c:strRef>
              <c:f>Graphical!$J$2</c:f>
              <c:strCache>
                <c:ptCount val="1"/>
                <c:pt idx="0">
                  <c:v>Appraiser 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Graphical!$Q$79:$AT$79</c:f>
              <c:numCache>
                <c:formatCode>General</c:formatCode>
                <c:ptCount val="30"/>
                <c:pt idx="0">
                  <c:v>1</c:v>
                </c:pt>
                <c:pt idx="1">
                  <c:v>2</c:v>
                </c:pt>
                <c:pt idx="2">
                  <c:v>3</c:v>
                </c:pt>
                <c:pt idx="3">
                  <c:v>4</c:v>
                </c:pt>
                <c:pt idx="4">
                  <c:v>5</c:v>
                </c:pt>
                <c:pt idx="5">
                  <c:v>6</c:v>
                </c:pt>
                <c:pt idx="6">
                  <c:v>7</c:v>
                </c:pt>
                <c:pt idx="7">
                  <c:v>8</c:v>
                </c:pt>
                <c:pt idx="8">
                  <c:v>9</c:v>
                </c:pt>
                <c:pt idx="9">
                  <c:v>10</c:v>
                </c:pt>
                <c:pt idx="10">
                  <c:v>1</c:v>
                </c:pt>
                <c:pt idx="11">
                  <c:v>2</c:v>
                </c:pt>
                <c:pt idx="12">
                  <c:v>3</c:v>
                </c:pt>
                <c:pt idx="13">
                  <c:v>4</c:v>
                </c:pt>
                <c:pt idx="14">
                  <c:v>5</c:v>
                </c:pt>
                <c:pt idx="15">
                  <c:v>6</c:v>
                </c:pt>
                <c:pt idx="16">
                  <c:v>7</c:v>
                </c:pt>
                <c:pt idx="17">
                  <c:v>8</c:v>
                </c:pt>
                <c:pt idx="18">
                  <c:v>9</c:v>
                </c:pt>
                <c:pt idx="19">
                  <c:v>10</c:v>
                </c:pt>
                <c:pt idx="20">
                  <c:v>1</c:v>
                </c:pt>
                <c:pt idx="21">
                  <c:v>2</c:v>
                </c:pt>
                <c:pt idx="22">
                  <c:v>3</c:v>
                </c:pt>
                <c:pt idx="23">
                  <c:v>4</c:v>
                </c:pt>
                <c:pt idx="24">
                  <c:v>5</c:v>
                </c:pt>
                <c:pt idx="25">
                  <c:v>6</c:v>
                </c:pt>
                <c:pt idx="26">
                  <c:v>7</c:v>
                </c:pt>
                <c:pt idx="27">
                  <c:v>8</c:v>
                </c:pt>
                <c:pt idx="28">
                  <c:v>9</c:v>
                </c:pt>
                <c:pt idx="29">
                  <c:v>10</c:v>
                </c:pt>
              </c:numCache>
            </c:numRef>
          </c:cat>
          <c:val>
            <c:numRef>
              <c:f>Graphical!$Q$81:$AT$81</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0-0A20-43A2-BCDA-44D8E5DDA2DE}"/>
            </c:ext>
          </c:extLst>
        </c:ser>
        <c:ser>
          <c:idx val="3"/>
          <c:order val="1"/>
          <c:tx>
            <c:v>UCL A</c:v>
          </c:tx>
          <c:spPr>
            <a:ln w="25400">
              <a:solidFill>
                <a:srgbClr val="339933"/>
              </a:solidFill>
              <a:prstDash val="solid"/>
            </a:ln>
          </c:spPr>
          <c:marker>
            <c:symbol val="none"/>
          </c:marker>
          <c:cat>
            <c:numRef>
              <c:f>Graphical!$Q$79:$AT$79</c:f>
              <c:numCache>
                <c:formatCode>General</c:formatCode>
                <c:ptCount val="30"/>
                <c:pt idx="0">
                  <c:v>1</c:v>
                </c:pt>
                <c:pt idx="1">
                  <c:v>2</c:v>
                </c:pt>
                <c:pt idx="2">
                  <c:v>3</c:v>
                </c:pt>
                <c:pt idx="3">
                  <c:v>4</c:v>
                </c:pt>
                <c:pt idx="4">
                  <c:v>5</c:v>
                </c:pt>
                <c:pt idx="5">
                  <c:v>6</c:v>
                </c:pt>
                <c:pt idx="6">
                  <c:v>7</c:v>
                </c:pt>
                <c:pt idx="7">
                  <c:v>8</c:v>
                </c:pt>
                <c:pt idx="8">
                  <c:v>9</c:v>
                </c:pt>
                <c:pt idx="9">
                  <c:v>10</c:v>
                </c:pt>
                <c:pt idx="10">
                  <c:v>1</c:v>
                </c:pt>
                <c:pt idx="11">
                  <c:v>2</c:v>
                </c:pt>
                <c:pt idx="12">
                  <c:v>3</c:v>
                </c:pt>
                <c:pt idx="13">
                  <c:v>4</c:v>
                </c:pt>
                <c:pt idx="14">
                  <c:v>5</c:v>
                </c:pt>
                <c:pt idx="15">
                  <c:v>6</c:v>
                </c:pt>
                <c:pt idx="16">
                  <c:v>7</c:v>
                </c:pt>
                <c:pt idx="17">
                  <c:v>8</c:v>
                </c:pt>
                <c:pt idx="18">
                  <c:v>9</c:v>
                </c:pt>
                <c:pt idx="19">
                  <c:v>10</c:v>
                </c:pt>
                <c:pt idx="20">
                  <c:v>1</c:v>
                </c:pt>
                <c:pt idx="21">
                  <c:v>2</c:v>
                </c:pt>
                <c:pt idx="22">
                  <c:v>3</c:v>
                </c:pt>
                <c:pt idx="23">
                  <c:v>4</c:v>
                </c:pt>
                <c:pt idx="24">
                  <c:v>5</c:v>
                </c:pt>
                <c:pt idx="25">
                  <c:v>6</c:v>
                </c:pt>
                <c:pt idx="26">
                  <c:v>7</c:v>
                </c:pt>
                <c:pt idx="27">
                  <c:v>8</c:v>
                </c:pt>
                <c:pt idx="28">
                  <c:v>9</c:v>
                </c:pt>
                <c:pt idx="29">
                  <c:v>10</c:v>
                </c:pt>
              </c:numCache>
            </c:numRef>
          </c:cat>
          <c:val>
            <c:numRef>
              <c:f>Graphical!$Q$40:$Z$40</c:f>
              <c:numCache>
                <c:formatCode>0.000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0A20-43A2-BCDA-44D8E5DDA2DE}"/>
            </c:ext>
          </c:extLst>
        </c:ser>
        <c:ser>
          <c:idx val="1"/>
          <c:order val="2"/>
          <c:tx>
            <c:v>UCL B</c:v>
          </c:tx>
          <c:spPr>
            <a:ln w="25400">
              <a:solidFill>
                <a:srgbClr val="339933"/>
              </a:solidFill>
              <a:prstDash val="solid"/>
            </a:ln>
          </c:spPr>
          <c:marker>
            <c:symbol val="none"/>
          </c:marker>
          <c:val>
            <c:numRef>
              <c:f>Graphical!$Q$86:$AT$86</c:f>
              <c:numCache>
                <c:formatCode>General</c:formatCode>
                <c:ptCount val="30"/>
                <c:pt idx="10" formatCode="0.000">
                  <c:v>0</c:v>
                </c:pt>
                <c:pt idx="11" formatCode="0.000">
                  <c:v>0</c:v>
                </c:pt>
                <c:pt idx="12" formatCode="0.000">
                  <c:v>0</c:v>
                </c:pt>
                <c:pt idx="13" formatCode="0.000">
                  <c:v>0</c:v>
                </c:pt>
                <c:pt idx="14" formatCode="0.000">
                  <c:v>0</c:v>
                </c:pt>
                <c:pt idx="15" formatCode="0.000">
                  <c:v>0</c:v>
                </c:pt>
                <c:pt idx="16" formatCode="0.000">
                  <c:v>0</c:v>
                </c:pt>
                <c:pt idx="17" formatCode="0.000">
                  <c:v>0</c:v>
                </c:pt>
                <c:pt idx="18" formatCode="0.000">
                  <c:v>0</c:v>
                </c:pt>
                <c:pt idx="19" formatCode="0.000">
                  <c:v>0</c:v>
                </c:pt>
              </c:numCache>
            </c:numRef>
          </c:val>
          <c:smooth val="0"/>
          <c:extLst>
            <c:ext xmlns:c16="http://schemas.microsoft.com/office/drawing/2014/chart" uri="{C3380CC4-5D6E-409C-BE32-E72D297353CC}">
              <c16:uniqueId val="{00000002-0A20-43A2-BCDA-44D8E5DDA2DE}"/>
            </c:ext>
          </c:extLst>
        </c:ser>
        <c:ser>
          <c:idx val="5"/>
          <c:order val="3"/>
          <c:tx>
            <c:v>UCL C</c:v>
          </c:tx>
          <c:spPr>
            <a:ln w="25400">
              <a:solidFill>
                <a:srgbClr val="339933"/>
              </a:solidFill>
              <a:prstDash val="solid"/>
            </a:ln>
          </c:spPr>
          <c:marker>
            <c:symbol val="none"/>
          </c:marker>
          <c:val>
            <c:numRef>
              <c:f>Graphical!$Q$87:$AT$87</c:f>
              <c:numCache>
                <c:formatCode>General</c:formatCode>
                <c:ptCount val="30"/>
                <c:pt idx="20" formatCode="0.000">
                  <c:v>0</c:v>
                </c:pt>
                <c:pt idx="21" formatCode="0.000">
                  <c:v>0</c:v>
                </c:pt>
                <c:pt idx="22" formatCode="0.000">
                  <c:v>0</c:v>
                </c:pt>
                <c:pt idx="23" formatCode="0.000">
                  <c:v>0</c:v>
                </c:pt>
                <c:pt idx="24" formatCode="0.000">
                  <c:v>0</c:v>
                </c:pt>
                <c:pt idx="25" formatCode="0.000">
                  <c:v>0</c:v>
                </c:pt>
                <c:pt idx="26" formatCode="0.000">
                  <c:v>0</c:v>
                </c:pt>
                <c:pt idx="27" formatCode="0.000">
                  <c:v>0</c:v>
                </c:pt>
                <c:pt idx="28" formatCode="0.000">
                  <c:v>0</c:v>
                </c:pt>
                <c:pt idx="29" formatCode="0.000">
                  <c:v>0</c:v>
                </c:pt>
              </c:numCache>
            </c:numRef>
          </c:val>
          <c:smooth val="0"/>
          <c:extLst>
            <c:ext xmlns:c16="http://schemas.microsoft.com/office/drawing/2014/chart" uri="{C3380CC4-5D6E-409C-BE32-E72D297353CC}">
              <c16:uniqueId val="{00000003-0A20-43A2-BCDA-44D8E5DDA2DE}"/>
            </c:ext>
          </c:extLst>
        </c:ser>
        <c:dLbls>
          <c:showLegendKey val="0"/>
          <c:showVal val="0"/>
          <c:showCatName val="0"/>
          <c:showSerName val="0"/>
          <c:showPercent val="0"/>
          <c:showBubbleSize val="0"/>
        </c:dLbls>
        <c:marker val="1"/>
        <c:smooth val="0"/>
        <c:axId val="548029128"/>
        <c:axId val="1"/>
      </c:lineChart>
      <c:catAx>
        <c:axId val="54802912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Appr A                             Appr B                                  Appr C</a:t>
                </a:r>
              </a:p>
            </c:rich>
          </c:tx>
          <c:layout>
            <c:manualLayout>
              <c:xMode val="edge"/>
              <c:yMode val="edge"/>
              <c:x val="0.21476523767862352"/>
              <c:y val="0.8598725963975533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a:t>
                </a:r>
              </a:p>
            </c:rich>
          </c:tx>
          <c:layout>
            <c:manualLayout>
              <c:xMode val="edge"/>
              <c:yMode val="edge"/>
              <c:x val="2.6845761926817972E-2"/>
              <c:y val="0.3821655233010037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4802912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Run Chart</a:t>
            </a:r>
          </a:p>
        </c:rich>
      </c:tx>
      <c:layout>
        <c:manualLayout>
          <c:xMode val="edge"/>
          <c:yMode val="edge"/>
          <c:x val="0.43025238111611591"/>
          <c:y val="3.0567685589519649E-2"/>
        </c:manualLayout>
      </c:layout>
      <c:overlay val="0"/>
      <c:spPr>
        <a:noFill/>
        <a:ln w="25400">
          <a:noFill/>
        </a:ln>
      </c:spPr>
    </c:title>
    <c:autoTitleDeleted val="0"/>
    <c:plotArea>
      <c:layout>
        <c:manualLayout>
          <c:layoutTarget val="inner"/>
          <c:xMode val="edge"/>
          <c:yMode val="edge"/>
          <c:x val="0.15462197562859067"/>
          <c:y val="0.16375545851528453"/>
          <c:w val="0.82184941393892741"/>
          <c:h val="0.66157205240174943"/>
        </c:manualLayout>
      </c:layout>
      <c:lineChart>
        <c:grouping val="standard"/>
        <c:varyColors val="0"/>
        <c:ser>
          <c:idx val="0"/>
          <c:order val="0"/>
          <c:spPr>
            <a:ln w="28575">
              <a:noFill/>
            </a:ln>
          </c:spPr>
          <c:marker>
            <c:symbol val="circle"/>
            <c:size val="5"/>
            <c:spPr>
              <a:solidFill>
                <a:srgbClr val="000000"/>
              </a:solidFill>
              <a:ln>
                <a:solidFill>
                  <a:srgbClr val="000000"/>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Graphical!$C$13:$L$13</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D93C-44C4-A4FA-7138CA9DC873}"/>
            </c:ext>
          </c:extLst>
        </c:ser>
        <c:ser>
          <c:idx val="1"/>
          <c:order val="1"/>
          <c:spPr>
            <a:ln w="28575">
              <a:noFill/>
            </a:ln>
          </c:spPr>
          <c:marker>
            <c:symbol val="circle"/>
            <c:size val="5"/>
            <c:spPr>
              <a:solidFill>
                <a:srgbClr val="000000"/>
              </a:solidFill>
              <a:ln>
                <a:solidFill>
                  <a:srgbClr val="000000"/>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Graphical!$C$14:$L$14</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D93C-44C4-A4FA-7138CA9DC873}"/>
            </c:ext>
          </c:extLst>
        </c:ser>
        <c:ser>
          <c:idx val="2"/>
          <c:order val="2"/>
          <c:spPr>
            <a:ln w="28575">
              <a:noFill/>
            </a:ln>
          </c:spPr>
          <c:marker>
            <c:symbol val="circle"/>
            <c:size val="5"/>
            <c:spPr>
              <a:solidFill>
                <a:srgbClr val="000000"/>
              </a:solidFill>
              <a:ln>
                <a:solidFill>
                  <a:srgbClr val="000000"/>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Graphical!$C$15:$L$15</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D93C-44C4-A4FA-7138CA9DC873}"/>
            </c:ext>
          </c:extLst>
        </c:ser>
        <c:ser>
          <c:idx val="3"/>
          <c:order val="3"/>
          <c:spPr>
            <a:ln w="28575">
              <a:noFill/>
            </a:ln>
          </c:spPr>
          <c:marker>
            <c:symbol val="circle"/>
            <c:size val="5"/>
            <c:spPr>
              <a:solidFill>
                <a:srgbClr val="000000"/>
              </a:solidFill>
              <a:ln>
                <a:solidFill>
                  <a:srgbClr val="000000"/>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Graphical!$C$18:$L$18</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3-D93C-44C4-A4FA-7138CA9DC873}"/>
            </c:ext>
          </c:extLst>
        </c:ser>
        <c:ser>
          <c:idx val="4"/>
          <c:order val="4"/>
          <c:spPr>
            <a:ln w="28575">
              <a:noFill/>
            </a:ln>
          </c:spPr>
          <c:marker>
            <c:symbol val="circle"/>
            <c:size val="5"/>
            <c:spPr>
              <a:solidFill>
                <a:srgbClr val="000000"/>
              </a:solidFill>
              <a:ln>
                <a:solidFill>
                  <a:srgbClr val="000000"/>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Graphical!$C$19:$L$19</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4-D93C-44C4-A4FA-7138CA9DC873}"/>
            </c:ext>
          </c:extLst>
        </c:ser>
        <c:ser>
          <c:idx val="5"/>
          <c:order val="5"/>
          <c:spPr>
            <a:ln w="28575">
              <a:noFill/>
            </a:ln>
          </c:spPr>
          <c:marker>
            <c:symbol val="circle"/>
            <c:size val="5"/>
            <c:spPr>
              <a:solidFill>
                <a:srgbClr val="000000"/>
              </a:solidFill>
              <a:ln>
                <a:solidFill>
                  <a:srgbClr val="000000"/>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Graphical!$C$20:$L$20</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5-D93C-44C4-A4FA-7138CA9DC873}"/>
            </c:ext>
          </c:extLst>
        </c:ser>
        <c:ser>
          <c:idx val="6"/>
          <c:order val="6"/>
          <c:spPr>
            <a:ln w="28575">
              <a:noFill/>
            </a:ln>
          </c:spPr>
          <c:marker>
            <c:symbol val="circle"/>
            <c:size val="5"/>
            <c:spPr>
              <a:solidFill>
                <a:srgbClr val="000000"/>
              </a:solidFill>
              <a:ln>
                <a:solidFill>
                  <a:srgbClr val="000000"/>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Graphical!$C$23:$L$23</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6-D93C-44C4-A4FA-7138CA9DC873}"/>
            </c:ext>
          </c:extLst>
        </c:ser>
        <c:ser>
          <c:idx val="7"/>
          <c:order val="7"/>
          <c:spPr>
            <a:ln w="28575">
              <a:noFill/>
            </a:ln>
          </c:spPr>
          <c:marker>
            <c:symbol val="circle"/>
            <c:size val="5"/>
            <c:spPr>
              <a:solidFill>
                <a:srgbClr val="000000"/>
              </a:solidFill>
              <a:ln>
                <a:solidFill>
                  <a:srgbClr val="000000"/>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Graphical!$C$24:$L$24</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7-D93C-44C4-A4FA-7138CA9DC873}"/>
            </c:ext>
          </c:extLst>
        </c:ser>
        <c:ser>
          <c:idx val="8"/>
          <c:order val="8"/>
          <c:spPr>
            <a:ln w="28575">
              <a:noFill/>
            </a:ln>
          </c:spPr>
          <c:marker>
            <c:symbol val="circle"/>
            <c:size val="5"/>
            <c:spPr>
              <a:solidFill>
                <a:srgbClr val="000000"/>
              </a:solidFill>
              <a:ln>
                <a:solidFill>
                  <a:srgbClr val="000000"/>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Graphical!$C$25:$L$25</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8-D93C-44C4-A4FA-7138CA9DC873}"/>
            </c:ext>
          </c:extLst>
        </c:ser>
        <c:ser>
          <c:idx val="9"/>
          <c:order val="9"/>
          <c:spPr>
            <a:ln w="25400">
              <a:solidFill>
                <a:srgbClr val="339933"/>
              </a:solidFill>
              <a:prstDash val="solid"/>
            </a:ln>
          </c:spPr>
          <c:marker>
            <c:symbol val="circle"/>
            <c:size val="8"/>
            <c:spPr>
              <a:solidFill>
                <a:srgbClr val="339933"/>
              </a:solidFill>
              <a:ln>
                <a:solidFill>
                  <a:srgbClr val="339933"/>
                </a:solidFill>
                <a:prstDash val="solid"/>
              </a:ln>
            </c:spPr>
          </c:marker>
          <c:cat>
            <c:numRef>
              <c:f>Graphical!$C$12:$L$12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Graphical!$C$29:$L$29</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9-D93C-44C4-A4FA-7138CA9DC873}"/>
            </c:ext>
          </c:extLst>
        </c:ser>
        <c:dLbls>
          <c:showLegendKey val="0"/>
          <c:showVal val="0"/>
          <c:showCatName val="0"/>
          <c:showSerName val="0"/>
          <c:showPercent val="0"/>
          <c:showBubbleSize val="0"/>
        </c:dLbls>
        <c:marker val="1"/>
        <c:smooth val="0"/>
        <c:axId val="548031096"/>
        <c:axId val="1"/>
      </c:lineChart>
      <c:catAx>
        <c:axId val="54803109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Part</a:t>
                </a:r>
              </a:p>
            </c:rich>
          </c:tx>
          <c:layout>
            <c:manualLayout>
              <c:xMode val="edge"/>
              <c:yMode val="edge"/>
              <c:x val="0.53445414847161576"/>
              <c:y val="0.903930131004366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Value</a:t>
                </a:r>
              </a:p>
            </c:rich>
          </c:tx>
          <c:layout>
            <c:manualLayout>
              <c:xMode val="edge"/>
              <c:yMode val="edge"/>
              <c:x val="2.6890795309974899E-2"/>
              <c:y val="0.44104803493449779"/>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4803109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Scatter Plot</a:t>
            </a:r>
          </a:p>
        </c:rich>
      </c:tx>
      <c:layout>
        <c:manualLayout>
          <c:xMode val="edge"/>
          <c:yMode val="edge"/>
          <c:x val="0.40697663332623962"/>
          <c:y val="3.5714138993495383E-2"/>
        </c:manualLayout>
      </c:layout>
      <c:overlay val="0"/>
      <c:spPr>
        <a:noFill/>
        <a:ln w="25400">
          <a:noFill/>
        </a:ln>
      </c:spPr>
    </c:title>
    <c:autoTitleDeleted val="0"/>
    <c:plotArea>
      <c:layout>
        <c:manualLayout>
          <c:layoutTarget val="inner"/>
          <c:xMode val="edge"/>
          <c:yMode val="edge"/>
          <c:x val="0.10299003322259152"/>
          <c:y val="0.23376623376623529"/>
          <c:w val="0.87375415282392288"/>
          <c:h val="0.59740259740259738"/>
        </c:manualLayout>
      </c:layout>
      <c:lineChart>
        <c:grouping val="standard"/>
        <c:varyColors val="0"/>
        <c:ser>
          <c:idx val="0"/>
          <c:order val="0"/>
          <c:tx>
            <c:v>Appr A</c:v>
          </c:tx>
          <c:spPr>
            <a:ln w="12700">
              <a:solidFill>
                <a:srgbClr val="000080"/>
              </a:solidFill>
              <a:prstDash val="solid"/>
            </a:ln>
          </c:spPr>
          <c:marker>
            <c:symbol val="diamond"/>
            <c:size val="5"/>
            <c:spPr>
              <a:solidFill>
                <a:srgbClr val="000080"/>
              </a:solidFill>
              <a:ln>
                <a:solidFill>
                  <a:srgbClr val="000080"/>
                </a:solidFill>
                <a:prstDash val="solid"/>
              </a:ln>
            </c:spPr>
          </c:marker>
          <c:cat>
            <c:strRef>
              <c:f>Graphical!$Q$162:$BI$162</c:f>
              <c:strCache>
                <c:ptCount val="41"/>
                <c:pt idx="4">
                  <c:v>Part 1</c:v>
                </c:pt>
                <c:pt idx="13">
                  <c:v>Part 2</c:v>
                </c:pt>
                <c:pt idx="22">
                  <c:v>Part 3</c:v>
                </c:pt>
                <c:pt idx="31">
                  <c:v>Part 4</c:v>
                </c:pt>
                <c:pt idx="40">
                  <c:v>Part 5</c:v>
                </c:pt>
              </c:strCache>
            </c:strRef>
          </c:cat>
          <c:val>
            <c:numRef>
              <c:f>Graphical!$Q$164:$BI$164</c:f>
              <c:numCache>
                <c:formatCode>0.00</c:formatCode>
                <c:ptCount val="45"/>
                <c:pt idx="0">
                  <c:v>0</c:v>
                </c:pt>
                <c:pt idx="1">
                  <c:v>0</c:v>
                </c:pt>
                <c:pt idx="2">
                  <c:v>0</c:v>
                </c:pt>
                <c:pt idx="9">
                  <c:v>0</c:v>
                </c:pt>
                <c:pt idx="10">
                  <c:v>0</c:v>
                </c:pt>
                <c:pt idx="11">
                  <c:v>0</c:v>
                </c:pt>
                <c:pt idx="18">
                  <c:v>0</c:v>
                </c:pt>
                <c:pt idx="19">
                  <c:v>0</c:v>
                </c:pt>
                <c:pt idx="20">
                  <c:v>0</c:v>
                </c:pt>
                <c:pt idx="27">
                  <c:v>0</c:v>
                </c:pt>
                <c:pt idx="28">
                  <c:v>0</c:v>
                </c:pt>
                <c:pt idx="29">
                  <c:v>0</c:v>
                </c:pt>
                <c:pt idx="36">
                  <c:v>0</c:v>
                </c:pt>
                <c:pt idx="37">
                  <c:v>0</c:v>
                </c:pt>
                <c:pt idx="38">
                  <c:v>0</c:v>
                </c:pt>
              </c:numCache>
            </c:numRef>
          </c:val>
          <c:smooth val="0"/>
          <c:extLst>
            <c:ext xmlns:c16="http://schemas.microsoft.com/office/drawing/2014/chart" uri="{C3380CC4-5D6E-409C-BE32-E72D297353CC}">
              <c16:uniqueId val="{00000000-221D-4E4C-8A00-5DA675861784}"/>
            </c:ext>
          </c:extLst>
        </c:ser>
        <c:ser>
          <c:idx val="1"/>
          <c:order val="1"/>
          <c:tx>
            <c:v>Appr B</c:v>
          </c:tx>
          <c:spPr>
            <a:ln w="12700">
              <a:solidFill>
                <a:srgbClr val="339933"/>
              </a:solidFill>
              <a:prstDash val="solid"/>
            </a:ln>
          </c:spPr>
          <c:marker>
            <c:symbol val="square"/>
            <c:size val="5"/>
            <c:spPr>
              <a:solidFill>
                <a:srgbClr val="339933"/>
              </a:solidFill>
              <a:ln>
                <a:solidFill>
                  <a:srgbClr val="339933"/>
                </a:solidFill>
                <a:prstDash val="solid"/>
              </a:ln>
            </c:spPr>
          </c:marker>
          <c:val>
            <c:numRef>
              <c:f>Graphical!$Q$165:$BI$165</c:f>
              <c:numCache>
                <c:formatCode>General</c:formatCode>
                <c:ptCount val="45"/>
                <c:pt idx="3" formatCode="0.00">
                  <c:v>0</c:v>
                </c:pt>
                <c:pt idx="4" formatCode="0.00">
                  <c:v>0</c:v>
                </c:pt>
                <c:pt idx="5" formatCode="0.00">
                  <c:v>0</c:v>
                </c:pt>
                <c:pt idx="12" formatCode="0.00">
                  <c:v>0</c:v>
                </c:pt>
                <c:pt idx="13" formatCode="0.00">
                  <c:v>0</c:v>
                </c:pt>
                <c:pt idx="14" formatCode="0.00">
                  <c:v>0</c:v>
                </c:pt>
                <c:pt idx="21" formatCode="0.00">
                  <c:v>0</c:v>
                </c:pt>
                <c:pt idx="22" formatCode="0.00">
                  <c:v>0</c:v>
                </c:pt>
                <c:pt idx="23" formatCode="0.00">
                  <c:v>0</c:v>
                </c:pt>
                <c:pt idx="30" formatCode="0.00">
                  <c:v>0</c:v>
                </c:pt>
                <c:pt idx="31" formatCode="0.00">
                  <c:v>0</c:v>
                </c:pt>
                <c:pt idx="32" formatCode="0.00">
                  <c:v>0</c:v>
                </c:pt>
                <c:pt idx="39" formatCode="0.00">
                  <c:v>0</c:v>
                </c:pt>
                <c:pt idx="40" formatCode="0.00">
                  <c:v>0</c:v>
                </c:pt>
                <c:pt idx="41" formatCode="0.00">
                  <c:v>0</c:v>
                </c:pt>
              </c:numCache>
            </c:numRef>
          </c:val>
          <c:smooth val="0"/>
          <c:extLst>
            <c:ext xmlns:c16="http://schemas.microsoft.com/office/drawing/2014/chart" uri="{C3380CC4-5D6E-409C-BE32-E72D297353CC}">
              <c16:uniqueId val="{00000001-221D-4E4C-8A00-5DA675861784}"/>
            </c:ext>
          </c:extLst>
        </c:ser>
        <c:ser>
          <c:idx val="2"/>
          <c:order val="2"/>
          <c:tx>
            <c:v>Appr C</c:v>
          </c:tx>
          <c:spPr>
            <a:ln w="12700">
              <a:solidFill>
                <a:srgbClr val="FF0000"/>
              </a:solidFill>
              <a:prstDash val="solid"/>
            </a:ln>
          </c:spPr>
          <c:marker>
            <c:symbol val="triangle"/>
            <c:size val="5"/>
            <c:spPr>
              <a:solidFill>
                <a:srgbClr val="FF0000"/>
              </a:solidFill>
              <a:ln>
                <a:solidFill>
                  <a:srgbClr val="FF0000"/>
                </a:solidFill>
                <a:prstDash val="solid"/>
              </a:ln>
            </c:spPr>
          </c:marker>
          <c:val>
            <c:numRef>
              <c:f>Graphical!$Q$166:$BI$166</c:f>
              <c:numCache>
                <c:formatCode>General</c:formatCode>
                <c:ptCount val="45"/>
                <c:pt idx="6" formatCode="0.00">
                  <c:v>0</c:v>
                </c:pt>
                <c:pt idx="7" formatCode="0.00">
                  <c:v>0</c:v>
                </c:pt>
                <c:pt idx="8" formatCode="0.00">
                  <c:v>0</c:v>
                </c:pt>
                <c:pt idx="15" formatCode="0.00">
                  <c:v>0</c:v>
                </c:pt>
                <c:pt idx="16" formatCode="0.00">
                  <c:v>0</c:v>
                </c:pt>
                <c:pt idx="17" formatCode="0.00">
                  <c:v>0</c:v>
                </c:pt>
                <c:pt idx="24" formatCode="0.00">
                  <c:v>0</c:v>
                </c:pt>
                <c:pt idx="25" formatCode="0.00">
                  <c:v>0</c:v>
                </c:pt>
                <c:pt idx="26" formatCode="0.00">
                  <c:v>0</c:v>
                </c:pt>
                <c:pt idx="33" formatCode="0.00">
                  <c:v>0</c:v>
                </c:pt>
                <c:pt idx="34" formatCode="0.00">
                  <c:v>0</c:v>
                </c:pt>
                <c:pt idx="35" formatCode="0.00">
                  <c:v>0</c:v>
                </c:pt>
                <c:pt idx="42" formatCode="0.00">
                  <c:v>0</c:v>
                </c:pt>
                <c:pt idx="43" formatCode="0.00">
                  <c:v>0</c:v>
                </c:pt>
                <c:pt idx="44" formatCode="0.00">
                  <c:v>0</c:v>
                </c:pt>
              </c:numCache>
            </c:numRef>
          </c:val>
          <c:smooth val="0"/>
          <c:extLst>
            <c:ext xmlns:c16="http://schemas.microsoft.com/office/drawing/2014/chart" uri="{C3380CC4-5D6E-409C-BE32-E72D297353CC}">
              <c16:uniqueId val="{00000002-221D-4E4C-8A00-5DA675861784}"/>
            </c:ext>
          </c:extLst>
        </c:ser>
        <c:dLbls>
          <c:showLegendKey val="0"/>
          <c:showVal val="0"/>
          <c:showCatName val="0"/>
          <c:showSerName val="0"/>
          <c:showPercent val="0"/>
          <c:showBubbleSize val="0"/>
        </c:dLbls>
        <c:marker val="1"/>
        <c:smooth val="0"/>
        <c:axId val="548033064"/>
        <c:axId val="1"/>
      </c:lineChart>
      <c:catAx>
        <c:axId val="548033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54803306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Scatter Plot</a:t>
            </a:r>
          </a:p>
        </c:rich>
      </c:tx>
      <c:layout>
        <c:manualLayout>
          <c:xMode val="edge"/>
          <c:yMode val="edge"/>
          <c:x val="0.40796084273249628"/>
          <c:y val="3.5947712418300651E-2"/>
        </c:manualLayout>
      </c:layout>
      <c:overlay val="0"/>
      <c:spPr>
        <a:noFill/>
        <a:ln w="25400">
          <a:noFill/>
        </a:ln>
      </c:spPr>
    </c:title>
    <c:autoTitleDeleted val="0"/>
    <c:plotArea>
      <c:layout>
        <c:manualLayout>
          <c:layoutTarget val="inner"/>
          <c:xMode val="edge"/>
          <c:yMode val="edge"/>
          <c:x val="0.10281940366430115"/>
          <c:y val="0.23529486856256654"/>
          <c:w val="0.87396493114656393"/>
          <c:h val="0.57516523426404964"/>
        </c:manualLayout>
      </c:layout>
      <c:lineChart>
        <c:grouping val="standard"/>
        <c:varyColors val="0"/>
        <c:ser>
          <c:idx val="0"/>
          <c:order val="0"/>
          <c:tx>
            <c:v>Appr A</c:v>
          </c:tx>
          <c:spPr>
            <a:ln w="12700">
              <a:solidFill>
                <a:srgbClr val="000080"/>
              </a:solidFill>
              <a:prstDash val="solid"/>
            </a:ln>
          </c:spPr>
          <c:marker>
            <c:symbol val="diamond"/>
            <c:size val="5"/>
            <c:spPr>
              <a:solidFill>
                <a:srgbClr val="000080"/>
              </a:solidFill>
              <a:ln>
                <a:solidFill>
                  <a:srgbClr val="000080"/>
                </a:solidFill>
                <a:prstDash val="solid"/>
              </a:ln>
            </c:spPr>
          </c:marker>
          <c:cat>
            <c:strRef>
              <c:f>Graphical!$Q$168:$BI$168</c:f>
              <c:strCache>
                <c:ptCount val="41"/>
                <c:pt idx="4">
                  <c:v>Part 6</c:v>
                </c:pt>
                <c:pt idx="13">
                  <c:v>Part 7</c:v>
                </c:pt>
                <c:pt idx="22">
                  <c:v>Part 8</c:v>
                </c:pt>
                <c:pt idx="31">
                  <c:v>Part 9</c:v>
                </c:pt>
                <c:pt idx="40">
                  <c:v>Part 10</c:v>
                </c:pt>
              </c:strCache>
            </c:strRef>
          </c:cat>
          <c:val>
            <c:numRef>
              <c:f>Graphical!$Q$170:$BI$170</c:f>
              <c:numCache>
                <c:formatCode>0.00</c:formatCode>
                <c:ptCount val="45"/>
                <c:pt idx="0">
                  <c:v>0</c:v>
                </c:pt>
                <c:pt idx="1">
                  <c:v>0</c:v>
                </c:pt>
                <c:pt idx="2">
                  <c:v>0</c:v>
                </c:pt>
                <c:pt idx="9">
                  <c:v>0</c:v>
                </c:pt>
                <c:pt idx="10">
                  <c:v>0</c:v>
                </c:pt>
                <c:pt idx="11">
                  <c:v>0</c:v>
                </c:pt>
                <c:pt idx="18">
                  <c:v>0</c:v>
                </c:pt>
                <c:pt idx="19">
                  <c:v>0</c:v>
                </c:pt>
                <c:pt idx="20">
                  <c:v>0</c:v>
                </c:pt>
                <c:pt idx="27">
                  <c:v>0</c:v>
                </c:pt>
                <c:pt idx="28">
                  <c:v>0</c:v>
                </c:pt>
                <c:pt idx="29">
                  <c:v>0</c:v>
                </c:pt>
                <c:pt idx="36">
                  <c:v>0</c:v>
                </c:pt>
                <c:pt idx="37">
                  <c:v>0</c:v>
                </c:pt>
                <c:pt idx="38">
                  <c:v>0</c:v>
                </c:pt>
              </c:numCache>
            </c:numRef>
          </c:val>
          <c:smooth val="0"/>
          <c:extLst>
            <c:ext xmlns:c16="http://schemas.microsoft.com/office/drawing/2014/chart" uri="{C3380CC4-5D6E-409C-BE32-E72D297353CC}">
              <c16:uniqueId val="{00000000-4409-4DC1-BD43-07AEEAE9C94B}"/>
            </c:ext>
          </c:extLst>
        </c:ser>
        <c:ser>
          <c:idx val="1"/>
          <c:order val="1"/>
          <c:tx>
            <c:v>Appr B</c:v>
          </c:tx>
          <c:spPr>
            <a:ln w="12700">
              <a:solidFill>
                <a:srgbClr val="339933"/>
              </a:solidFill>
              <a:prstDash val="solid"/>
            </a:ln>
          </c:spPr>
          <c:marker>
            <c:symbol val="square"/>
            <c:size val="5"/>
            <c:spPr>
              <a:solidFill>
                <a:srgbClr val="339933"/>
              </a:solidFill>
              <a:ln>
                <a:solidFill>
                  <a:srgbClr val="339933"/>
                </a:solidFill>
                <a:prstDash val="solid"/>
              </a:ln>
            </c:spPr>
          </c:marker>
          <c:cat>
            <c:strRef>
              <c:f>Graphical!$Q$168:$BI$168</c:f>
              <c:strCache>
                <c:ptCount val="41"/>
                <c:pt idx="4">
                  <c:v>Part 6</c:v>
                </c:pt>
                <c:pt idx="13">
                  <c:v>Part 7</c:v>
                </c:pt>
                <c:pt idx="22">
                  <c:v>Part 8</c:v>
                </c:pt>
                <c:pt idx="31">
                  <c:v>Part 9</c:v>
                </c:pt>
                <c:pt idx="40">
                  <c:v>Part 10</c:v>
                </c:pt>
              </c:strCache>
            </c:strRef>
          </c:cat>
          <c:val>
            <c:numRef>
              <c:f>Graphical!$Q$171:$BI$171</c:f>
              <c:numCache>
                <c:formatCode>General</c:formatCode>
                <c:ptCount val="45"/>
                <c:pt idx="3" formatCode="0.00">
                  <c:v>0</c:v>
                </c:pt>
                <c:pt idx="4" formatCode="0.00">
                  <c:v>0</c:v>
                </c:pt>
                <c:pt idx="5" formatCode="0.00">
                  <c:v>0</c:v>
                </c:pt>
                <c:pt idx="12" formatCode="0.00">
                  <c:v>0</c:v>
                </c:pt>
                <c:pt idx="13" formatCode="0.00">
                  <c:v>0</c:v>
                </c:pt>
                <c:pt idx="14" formatCode="0.00">
                  <c:v>0</c:v>
                </c:pt>
                <c:pt idx="21" formatCode="0.00">
                  <c:v>0</c:v>
                </c:pt>
                <c:pt idx="22" formatCode="0.00">
                  <c:v>0</c:v>
                </c:pt>
                <c:pt idx="23" formatCode="0.00">
                  <c:v>0</c:v>
                </c:pt>
                <c:pt idx="30" formatCode="0.00">
                  <c:v>0</c:v>
                </c:pt>
                <c:pt idx="31" formatCode="0.00">
                  <c:v>0</c:v>
                </c:pt>
                <c:pt idx="32" formatCode="0.00">
                  <c:v>0</c:v>
                </c:pt>
                <c:pt idx="39" formatCode="0.00">
                  <c:v>0</c:v>
                </c:pt>
                <c:pt idx="40" formatCode="0.00">
                  <c:v>0</c:v>
                </c:pt>
                <c:pt idx="41" formatCode="0.00">
                  <c:v>0</c:v>
                </c:pt>
              </c:numCache>
            </c:numRef>
          </c:val>
          <c:smooth val="0"/>
          <c:extLst>
            <c:ext xmlns:c16="http://schemas.microsoft.com/office/drawing/2014/chart" uri="{C3380CC4-5D6E-409C-BE32-E72D297353CC}">
              <c16:uniqueId val="{00000001-4409-4DC1-BD43-07AEEAE9C94B}"/>
            </c:ext>
          </c:extLst>
        </c:ser>
        <c:ser>
          <c:idx val="2"/>
          <c:order val="2"/>
          <c:tx>
            <c:v>Appr C</c:v>
          </c:tx>
          <c:spPr>
            <a:ln w="12700">
              <a:solidFill>
                <a:srgbClr val="FF0000"/>
              </a:solidFill>
              <a:prstDash val="solid"/>
            </a:ln>
          </c:spPr>
          <c:marker>
            <c:symbol val="triangle"/>
            <c:size val="5"/>
            <c:spPr>
              <a:solidFill>
                <a:srgbClr val="FF0000"/>
              </a:solidFill>
              <a:ln>
                <a:solidFill>
                  <a:srgbClr val="FF0000"/>
                </a:solidFill>
                <a:prstDash val="solid"/>
              </a:ln>
            </c:spPr>
          </c:marker>
          <c:cat>
            <c:strRef>
              <c:f>Graphical!$Q$168:$BI$168</c:f>
              <c:strCache>
                <c:ptCount val="41"/>
                <c:pt idx="4">
                  <c:v>Part 6</c:v>
                </c:pt>
                <c:pt idx="13">
                  <c:v>Part 7</c:v>
                </c:pt>
                <c:pt idx="22">
                  <c:v>Part 8</c:v>
                </c:pt>
                <c:pt idx="31">
                  <c:v>Part 9</c:v>
                </c:pt>
                <c:pt idx="40">
                  <c:v>Part 10</c:v>
                </c:pt>
              </c:strCache>
            </c:strRef>
          </c:cat>
          <c:val>
            <c:numRef>
              <c:f>Graphical!$Q$172:$BI$172</c:f>
              <c:numCache>
                <c:formatCode>General</c:formatCode>
                <c:ptCount val="45"/>
                <c:pt idx="6" formatCode="0.00">
                  <c:v>0</c:v>
                </c:pt>
                <c:pt idx="7" formatCode="0.00">
                  <c:v>0</c:v>
                </c:pt>
                <c:pt idx="8" formatCode="0.00">
                  <c:v>0</c:v>
                </c:pt>
                <c:pt idx="15" formatCode="0.00">
                  <c:v>0</c:v>
                </c:pt>
                <c:pt idx="16" formatCode="0.00">
                  <c:v>0</c:v>
                </c:pt>
                <c:pt idx="17" formatCode="0.00">
                  <c:v>0</c:v>
                </c:pt>
                <c:pt idx="24" formatCode="0.00">
                  <c:v>0</c:v>
                </c:pt>
                <c:pt idx="25" formatCode="0.00">
                  <c:v>0</c:v>
                </c:pt>
                <c:pt idx="26" formatCode="0.00">
                  <c:v>0</c:v>
                </c:pt>
                <c:pt idx="33" formatCode="0.00">
                  <c:v>0</c:v>
                </c:pt>
                <c:pt idx="34" formatCode="0.00">
                  <c:v>0</c:v>
                </c:pt>
                <c:pt idx="35" formatCode="0.00">
                  <c:v>0</c:v>
                </c:pt>
                <c:pt idx="42" formatCode="0.00">
                  <c:v>0</c:v>
                </c:pt>
                <c:pt idx="43" formatCode="0.00">
                  <c:v>0</c:v>
                </c:pt>
                <c:pt idx="44" formatCode="0.00">
                  <c:v>0</c:v>
                </c:pt>
              </c:numCache>
            </c:numRef>
          </c:val>
          <c:smooth val="0"/>
          <c:extLst>
            <c:ext xmlns:c16="http://schemas.microsoft.com/office/drawing/2014/chart" uri="{C3380CC4-5D6E-409C-BE32-E72D297353CC}">
              <c16:uniqueId val="{00000002-4409-4DC1-BD43-07AEEAE9C94B}"/>
            </c:ext>
          </c:extLst>
        </c:ser>
        <c:dLbls>
          <c:showLegendKey val="0"/>
          <c:showVal val="0"/>
          <c:showCatName val="0"/>
          <c:showSerName val="0"/>
          <c:showPercent val="0"/>
          <c:showBubbleSize val="0"/>
        </c:dLbls>
        <c:marker val="1"/>
        <c:smooth val="0"/>
        <c:axId val="548354864"/>
        <c:axId val="1"/>
      </c:lineChart>
      <c:catAx>
        <c:axId val="548354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54835486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US"/>
              <a:t>Whiskers Chart - Appraiser A</a:t>
            </a:r>
          </a:p>
        </c:rich>
      </c:tx>
      <c:layout>
        <c:manualLayout>
          <c:xMode val="edge"/>
          <c:yMode val="edge"/>
          <c:x val="0.34876041463600688"/>
          <c:y val="4.1860690490611752E-2"/>
        </c:manualLayout>
      </c:layout>
      <c:overlay val="0"/>
      <c:spPr>
        <a:noFill/>
        <a:ln w="25400">
          <a:noFill/>
        </a:ln>
      </c:spPr>
    </c:title>
    <c:autoTitleDeleted val="0"/>
    <c:plotArea>
      <c:layout>
        <c:manualLayout>
          <c:layoutTarget val="inner"/>
          <c:xMode val="edge"/>
          <c:yMode val="edge"/>
          <c:x val="7.6033057851240038E-2"/>
          <c:y val="0.26046511627906982"/>
          <c:w val="0.88760330578512359"/>
          <c:h val="0.54883720930232549"/>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errBars>
            <c:errDir val="y"/>
            <c:errBarType val="both"/>
            <c:errValType val="cust"/>
            <c:noEndCap val="0"/>
            <c:plus>
              <c:numRef>
                <c:f>Graphical!$R$208:$AA$208</c:f>
                <c:numCache>
                  <c:formatCode>General</c:formatCode>
                  <c:ptCount val="10"/>
                  <c:pt idx="0">
                    <c:v>0</c:v>
                  </c:pt>
                  <c:pt idx="1">
                    <c:v>0</c:v>
                  </c:pt>
                  <c:pt idx="2">
                    <c:v>0</c:v>
                  </c:pt>
                  <c:pt idx="3">
                    <c:v>0</c:v>
                  </c:pt>
                  <c:pt idx="4">
                    <c:v>0</c:v>
                  </c:pt>
                  <c:pt idx="5">
                    <c:v>0</c:v>
                  </c:pt>
                  <c:pt idx="6">
                    <c:v>0</c:v>
                  </c:pt>
                  <c:pt idx="7">
                    <c:v>0</c:v>
                  </c:pt>
                  <c:pt idx="8">
                    <c:v>0</c:v>
                  </c:pt>
                  <c:pt idx="9">
                    <c:v>0</c:v>
                  </c:pt>
                </c:numCache>
              </c:numRef>
            </c:plus>
            <c:minus>
              <c:numRef>
                <c:f>Graphical!$R$210:$AA$210</c:f>
                <c:numCache>
                  <c:formatCode>General</c:formatCode>
                  <c:ptCount val="10"/>
                  <c:pt idx="0">
                    <c:v>0</c:v>
                  </c:pt>
                  <c:pt idx="1">
                    <c:v>0</c:v>
                  </c:pt>
                  <c:pt idx="2">
                    <c:v>0</c:v>
                  </c:pt>
                  <c:pt idx="3">
                    <c:v>0</c:v>
                  </c:pt>
                  <c:pt idx="4">
                    <c:v>0</c:v>
                  </c:pt>
                  <c:pt idx="5">
                    <c:v>0</c:v>
                  </c:pt>
                  <c:pt idx="6">
                    <c:v>0</c:v>
                  </c:pt>
                  <c:pt idx="7">
                    <c:v>0</c:v>
                  </c:pt>
                  <c:pt idx="8">
                    <c:v>0</c:v>
                  </c:pt>
                  <c:pt idx="9">
                    <c:v>0</c:v>
                  </c:pt>
                </c:numCache>
              </c:numRef>
            </c:minus>
            <c:spPr>
              <a:ln w="12700">
                <a:solidFill>
                  <a:srgbClr val="000000"/>
                </a:solidFill>
                <a:prstDash val="solid"/>
              </a:ln>
            </c:spPr>
          </c:errBars>
          <c:xVal>
            <c:numRef>
              <c:f>Graphical!$R$206:$AA$206</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Graphical!$C$16:$L$16</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7098-4D2C-8C23-4666764CA875}"/>
            </c:ext>
          </c:extLst>
        </c:ser>
        <c:dLbls>
          <c:showLegendKey val="0"/>
          <c:showVal val="0"/>
          <c:showCatName val="0"/>
          <c:showSerName val="0"/>
          <c:showPercent val="0"/>
          <c:showBubbleSize val="0"/>
        </c:dLbls>
        <c:axId val="548356832"/>
        <c:axId val="1"/>
      </c:scatterChart>
      <c:valAx>
        <c:axId val="548356832"/>
        <c:scaling>
          <c:orientation val="minMax"/>
          <c:max val="10"/>
          <c:min val="1"/>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1"/>
        <c:crosses val="autoZero"/>
        <c:crossBetween val="midCat"/>
        <c:majorUnit val="1"/>
        <c:minorUnit val="1"/>
      </c:valAx>
      <c:valAx>
        <c:axId val="1"/>
        <c:scaling>
          <c:orientation val="minMax"/>
        </c:scaling>
        <c:delete val="0"/>
        <c:axPos val="l"/>
        <c:majorGridlines>
          <c:spPr>
            <a:ln w="3175">
              <a:solidFill>
                <a:srgbClr val="FFFFFF"/>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48356832"/>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Whiskers Chart - Appraiser B</a:t>
            </a:r>
          </a:p>
        </c:rich>
      </c:tx>
      <c:layout>
        <c:manualLayout>
          <c:xMode val="edge"/>
          <c:yMode val="edge"/>
          <c:x val="0.34818524702711406"/>
          <c:y val="4.1096120606875362E-2"/>
        </c:manualLayout>
      </c:layout>
      <c:overlay val="0"/>
      <c:spPr>
        <a:noFill/>
        <a:ln w="25400">
          <a:noFill/>
        </a:ln>
      </c:spPr>
    </c:title>
    <c:autoTitleDeleted val="0"/>
    <c:plotArea>
      <c:layout>
        <c:manualLayout>
          <c:layoutTarget val="inner"/>
          <c:xMode val="edge"/>
          <c:yMode val="edge"/>
          <c:x val="7.5907713083541745E-2"/>
          <c:y val="0.25570890281153125"/>
          <c:w val="0.88779020954228793"/>
          <c:h val="0.55708010969655053"/>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errBars>
            <c:errDir val="y"/>
            <c:errBarType val="both"/>
            <c:errValType val="cust"/>
            <c:noEndCap val="1"/>
            <c:plus>
              <c:numRef>
                <c:f>Graphical!$R$212:$AA$212</c:f>
                <c:numCache>
                  <c:formatCode>General</c:formatCode>
                  <c:ptCount val="10"/>
                  <c:pt idx="0">
                    <c:v>0</c:v>
                  </c:pt>
                  <c:pt idx="1">
                    <c:v>0</c:v>
                  </c:pt>
                  <c:pt idx="2">
                    <c:v>0</c:v>
                  </c:pt>
                  <c:pt idx="3">
                    <c:v>0</c:v>
                  </c:pt>
                  <c:pt idx="4">
                    <c:v>0</c:v>
                  </c:pt>
                  <c:pt idx="5">
                    <c:v>0</c:v>
                  </c:pt>
                  <c:pt idx="6">
                    <c:v>0</c:v>
                  </c:pt>
                  <c:pt idx="7">
                    <c:v>0</c:v>
                  </c:pt>
                  <c:pt idx="8">
                    <c:v>0</c:v>
                  </c:pt>
                  <c:pt idx="9">
                    <c:v>0</c:v>
                  </c:pt>
                </c:numCache>
              </c:numRef>
            </c:plus>
            <c:minus>
              <c:numRef>
                <c:f>Graphical!$R$214:$AA$214</c:f>
                <c:numCache>
                  <c:formatCode>General</c:formatCode>
                  <c:ptCount val="10"/>
                  <c:pt idx="0">
                    <c:v>0</c:v>
                  </c:pt>
                  <c:pt idx="1">
                    <c:v>0</c:v>
                  </c:pt>
                  <c:pt idx="2">
                    <c:v>0</c:v>
                  </c:pt>
                  <c:pt idx="3">
                    <c:v>0</c:v>
                  </c:pt>
                  <c:pt idx="4">
                    <c:v>0</c:v>
                  </c:pt>
                  <c:pt idx="5">
                    <c:v>0</c:v>
                  </c:pt>
                  <c:pt idx="6">
                    <c:v>0</c:v>
                  </c:pt>
                  <c:pt idx="7">
                    <c:v>0</c:v>
                  </c:pt>
                  <c:pt idx="8">
                    <c:v>0</c:v>
                  </c:pt>
                  <c:pt idx="9">
                    <c:v>0</c:v>
                  </c:pt>
                </c:numCache>
              </c:numRef>
            </c:minus>
            <c:spPr>
              <a:ln w="12700">
                <a:solidFill>
                  <a:srgbClr val="000000"/>
                </a:solidFill>
                <a:prstDash val="solid"/>
              </a:ln>
            </c:spPr>
          </c:errBars>
          <c:xVal>
            <c:numRef>
              <c:f>Graphical!$R$206:$AA$206</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Graphical!$C$21:$L$21</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BC05-48FA-AD2A-1DF9AFEB1176}"/>
            </c:ext>
          </c:extLst>
        </c:ser>
        <c:dLbls>
          <c:showLegendKey val="0"/>
          <c:showVal val="0"/>
          <c:showCatName val="0"/>
          <c:showSerName val="0"/>
          <c:showPercent val="0"/>
          <c:showBubbleSize val="0"/>
        </c:dLbls>
        <c:axId val="548358800"/>
        <c:axId val="1"/>
      </c:scatterChart>
      <c:valAx>
        <c:axId val="548358800"/>
        <c:scaling>
          <c:orientation val="minMax"/>
          <c:max val="10"/>
          <c:min val="1"/>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1"/>
        <c:crosses val="autoZero"/>
        <c:crossBetween val="midCat"/>
        <c:majorUnit val="1"/>
        <c:minorUnit val="1"/>
      </c:valAx>
      <c:valAx>
        <c:axId val="1"/>
        <c:scaling>
          <c:orientation val="minMax"/>
        </c:scaling>
        <c:delete val="0"/>
        <c:axPos val="l"/>
        <c:majorGridlines>
          <c:spPr>
            <a:ln w="3175">
              <a:solidFill>
                <a:srgbClr val="FFFFFF"/>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48358800"/>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portrait"/>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5" Type="http://schemas.openxmlformats.org/officeDocument/2006/relationships/image" Target="../media/image1.png"/><Relationship Id="rId4" Type="http://schemas.openxmlformats.org/officeDocument/2006/relationships/image" Target="../media/image7.emf"/></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1.xml"/><Relationship Id="rId1" Type="http://schemas.openxmlformats.org/officeDocument/2006/relationships/chart" Target="../charts/chart20.xml"/></Relationships>
</file>

<file path=xl/drawings/_rels/drawing3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3.xml"/><Relationship Id="rId1" Type="http://schemas.openxmlformats.org/officeDocument/2006/relationships/chart" Target="../charts/chart2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3</xdr:col>
      <xdr:colOff>204090</xdr:colOff>
      <xdr:row>4</xdr:row>
      <xdr:rowOff>13608</xdr:rowOff>
    </xdr:from>
    <xdr:to>
      <xdr:col>6</xdr:col>
      <xdr:colOff>122736</xdr:colOff>
      <xdr:row>7</xdr:row>
      <xdr:rowOff>116795</xdr:rowOff>
    </xdr:to>
    <xdr:pic>
      <xdr:nvPicPr>
        <xdr:cNvPr id="2" name="Picture 2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032890" y="661308"/>
          <a:ext cx="1747446" cy="588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21</xdr:row>
      <xdr:rowOff>106680</xdr:rowOff>
    </xdr:from>
    <xdr:to>
      <xdr:col>7</xdr:col>
      <xdr:colOff>609600</xdr:colOff>
      <xdr:row>24</xdr:row>
      <xdr:rowOff>7620</xdr:rowOff>
    </xdr:to>
    <xdr:sp macro="" textlink="">
      <xdr:nvSpPr>
        <xdr:cNvPr id="3" name="Rectangle 95">
          <a:extLst>
            <a:ext uri="{FF2B5EF4-FFF2-40B4-BE49-F238E27FC236}">
              <a16:creationId xmlns:a16="http://schemas.microsoft.com/office/drawing/2014/main" id="{00000000-0008-0000-0100-000003000000}"/>
            </a:ext>
          </a:extLst>
        </xdr:cNvPr>
        <xdr:cNvSpPr>
          <a:spLocks noChangeArrowheads="1"/>
        </xdr:cNvSpPr>
      </xdr:nvSpPr>
      <xdr:spPr bwMode="auto">
        <a:xfrm>
          <a:off x="1828800" y="3507105"/>
          <a:ext cx="3048000" cy="386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323614</xdr:colOff>
      <xdr:row>11</xdr:row>
      <xdr:rowOff>3550</xdr:rowOff>
    </xdr:from>
    <xdr:ext cx="5675536" cy="3426042"/>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323614" y="1784725"/>
          <a:ext cx="5675536" cy="3426042"/>
        </a:xfrm>
        <a:prstGeom prst="rect">
          <a:avLst/>
        </a:prstGeom>
      </xdr:spPr>
    </xdr:pic>
    <xdr:clientData/>
  </xdr:oneCellAnchor>
  <xdr:oneCellAnchor>
    <xdr:from>
      <xdr:col>0</xdr:col>
      <xdr:colOff>1</xdr:colOff>
      <xdr:row>35</xdr:row>
      <xdr:rowOff>81643</xdr:rowOff>
    </xdr:from>
    <xdr:ext cx="6948447" cy="839123"/>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442" t="14064" r="49450" b="21244"/>
        <a:stretch/>
      </xdr:blipFill>
      <xdr:spPr>
        <a:xfrm>
          <a:off x="1" y="5749018"/>
          <a:ext cx="6948447" cy="839123"/>
        </a:xfrm>
        <a:prstGeom prst="rect">
          <a:avLst/>
        </a:prstGeom>
      </xdr:spPr>
    </xdr:pic>
    <xdr:clientData/>
  </xdr:oneCellAnchor>
  <xdr:oneCellAnchor>
    <xdr:from>
      <xdr:col>0</xdr:col>
      <xdr:colOff>149678</xdr:colOff>
      <xdr:row>39</xdr:row>
      <xdr:rowOff>97972</xdr:rowOff>
    </xdr:from>
    <xdr:ext cx="6894018" cy="863312"/>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0944" t="14064" r="4761" b="21244"/>
        <a:stretch/>
      </xdr:blipFill>
      <xdr:spPr>
        <a:xfrm>
          <a:off x="149678" y="6413047"/>
          <a:ext cx="6894018" cy="863312"/>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8</xdr:col>
      <xdr:colOff>281940</xdr:colOff>
      <xdr:row>8</xdr:row>
      <xdr:rowOff>358140</xdr:rowOff>
    </xdr:from>
    <xdr:to>
      <xdr:col>8</xdr:col>
      <xdr:colOff>281940</xdr:colOff>
      <xdr:row>8</xdr:row>
      <xdr:rowOff>358140</xdr:rowOff>
    </xdr:to>
    <xdr:sp macro="" textlink="">
      <xdr:nvSpPr>
        <xdr:cNvPr id="4097233" name="Line 1">
          <a:extLst>
            <a:ext uri="{FF2B5EF4-FFF2-40B4-BE49-F238E27FC236}">
              <a16:creationId xmlns:a16="http://schemas.microsoft.com/office/drawing/2014/main" id="{00000000-0008-0000-0A00-0000D1843E00}"/>
            </a:ext>
          </a:extLst>
        </xdr:cNvPr>
        <xdr:cNvSpPr>
          <a:spLocks noChangeShapeType="1"/>
        </xdr:cNvSpPr>
      </xdr:nvSpPr>
      <xdr:spPr bwMode="auto">
        <a:xfrm>
          <a:off x="4907280" y="21412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281940</xdr:colOff>
      <xdr:row>7</xdr:row>
      <xdr:rowOff>350520</xdr:rowOff>
    </xdr:from>
    <xdr:to>
      <xdr:col>8</xdr:col>
      <xdr:colOff>281940</xdr:colOff>
      <xdr:row>7</xdr:row>
      <xdr:rowOff>350520</xdr:rowOff>
    </xdr:to>
    <xdr:sp macro="" textlink="">
      <xdr:nvSpPr>
        <xdr:cNvPr id="4097234" name="Line 2">
          <a:extLst>
            <a:ext uri="{FF2B5EF4-FFF2-40B4-BE49-F238E27FC236}">
              <a16:creationId xmlns:a16="http://schemas.microsoft.com/office/drawing/2014/main" id="{00000000-0008-0000-0A00-0000D2843E00}"/>
            </a:ext>
          </a:extLst>
        </xdr:cNvPr>
        <xdr:cNvSpPr>
          <a:spLocks noChangeShapeType="1"/>
        </xdr:cNvSpPr>
      </xdr:nvSpPr>
      <xdr:spPr bwMode="auto">
        <a:xfrm>
          <a:off x="4907280" y="19735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281940</xdr:colOff>
      <xdr:row>8</xdr:row>
      <xdr:rowOff>358140</xdr:rowOff>
    </xdr:from>
    <xdr:to>
      <xdr:col>11</xdr:col>
      <xdr:colOff>281940</xdr:colOff>
      <xdr:row>8</xdr:row>
      <xdr:rowOff>358140</xdr:rowOff>
    </xdr:to>
    <xdr:sp macro="" textlink="">
      <xdr:nvSpPr>
        <xdr:cNvPr id="4097236" name="Line 4">
          <a:extLst>
            <a:ext uri="{FF2B5EF4-FFF2-40B4-BE49-F238E27FC236}">
              <a16:creationId xmlns:a16="http://schemas.microsoft.com/office/drawing/2014/main" id="{00000000-0008-0000-0A00-0000D4843E00}"/>
            </a:ext>
          </a:extLst>
        </xdr:cNvPr>
        <xdr:cNvSpPr>
          <a:spLocks noChangeShapeType="1"/>
        </xdr:cNvSpPr>
      </xdr:nvSpPr>
      <xdr:spPr bwMode="auto">
        <a:xfrm>
          <a:off x="6659880" y="21412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180975</xdr:colOff>
      <xdr:row>0</xdr:row>
      <xdr:rowOff>180975</xdr:rowOff>
    </xdr:from>
    <xdr:to>
      <xdr:col>1</xdr:col>
      <xdr:colOff>962025</xdr:colOff>
      <xdr:row>0</xdr:row>
      <xdr:rowOff>549275</xdr:rowOff>
    </xdr:to>
    <xdr:pic>
      <xdr:nvPicPr>
        <xdr:cNvPr id="6" name="Picture 21">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80975" y="180975"/>
          <a:ext cx="11049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123825</xdr:colOff>
      <xdr:row>0</xdr:row>
      <xdr:rowOff>190500</xdr:rowOff>
    </xdr:from>
    <xdr:to>
      <xdr:col>1</xdr:col>
      <xdr:colOff>904875</xdr:colOff>
      <xdr:row>0</xdr:row>
      <xdr:rowOff>558800</xdr:rowOff>
    </xdr:to>
    <xdr:pic>
      <xdr:nvPicPr>
        <xdr:cNvPr id="5" name="Picture 21">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23825" y="190500"/>
          <a:ext cx="11049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281940</xdr:colOff>
      <xdr:row>8</xdr:row>
      <xdr:rowOff>358140</xdr:rowOff>
    </xdr:from>
    <xdr:to>
      <xdr:col>7</xdr:col>
      <xdr:colOff>281940</xdr:colOff>
      <xdr:row>8</xdr:row>
      <xdr:rowOff>358140</xdr:rowOff>
    </xdr:to>
    <xdr:sp macro="" textlink="">
      <xdr:nvSpPr>
        <xdr:cNvPr id="1842594" name="Line 1">
          <a:extLst>
            <a:ext uri="{FF2B5EF4-FFF2-40B4-BE49-F238E27FC236}">
              <a16:creationId xmlns:a16="http://schemas.microsoft.com/office/drawing/2014/main" id="{00000000-0008-0000-0B00-0000A21D1C00}"/>
            </a:ext>
          </a:extLst>
        </xdr:cNvPr>
        <xdr:cNvSpPr>
          <a:spLocks noChangeShapeType="1"/>
        </xdr:cNvSpPr>
      </xdr:nvSpPr>
      <xdr:spPr bwMode="auto">
        <a:xfrm>
          <a:off x="4617720" y="21488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7</xdr:row>
      <xdr:rowOff>350520</xdr:rowOff>
    </xdr:from>
    <xdr:to>
      <xdr:col>7</xdr:col>
      <xdr:colOff>281940</xdr:colOff>
      <xdr:row>7</xdr:row>
      <xdr:rowOff>350520</xdr:rowOff>
    </xdr:to>
    <xdr:sp macro="" textlink="">
      <xdr:nvSpPr>
        <xdr:cNvPr id="1842595" name="Line 2">
          <a:extLst>
            <a:ext uri="{FF2B5EF4-FFF2-40B4-BE49-F238E27FC236}">
              <a16:creationId xmlns:a16="http://schemas.microsoft.com/office/drawing/2014/main" id="{00000000-0008-0000-0B00-0000A31D1C00}"/>
            </a:ext>
          </a:extLst>
        </xdr:cNvPr>
        <xdr:cNvSpPr>
          <a:spLocks noChangeShapeType="1"/>
        </xdr:cNvSpPr>
      </xdr:nvSpPr>
      <xdr:spPr bwMode="auto">
        <a:xfrm>
          <a:off x="4617720" y="19735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142875</xdr:colOff>
      <xdr:row>0</xdr:row>
      <xdr:rowOff>180975</xdr:rowOff>
    </xdr:from>
    <xdr:to>
      <xdr:col>1</xdr:col>
      <xdr:colOff>923925</xdr:colOff>
      <xdr:row>0</xdr:row>
      <xdr:rowOff>549275</xdr:rowOff>
    </xdr:to>
    <xdr:pic>
      <xdr:nvPicPr>
        <xdr:cNvPr id="5" name="Picture 21">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42875" y="180975"/>
          <a:ext cx="11049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281940</xdr:colOff>
      <xdr:row>8</xdr:row>
      <xdr:rowOff>358140</xdr:rowOff>
    </xdr:from>
    <xdr:to>
      <xdr:col>7</xdr:col>
      <xdr:colOff>281940</xdr:colOff>
      <xdr:row>8</xdr:row>
      <xdr:rowOff>358140</xdr:rowOff>
    </xdr:to>
    <xdr:sp macro="" textlink="">
      <xdr:nvSpPr>
        <xdr:cNvPr id="2418016" name="Line 1">
          <a:extLst>
            <a:ext uri="{FF2B5EF4-FFF2-40B4-BE49-F238E27FC236}">
              <a16:creationId xmlns:a16="http://schemas.microsoft.com/office/drawing/2014/main" id="{00000000-0008-0000-0C00-000060E52400}"/>
            </a:ext>
          </a:extLst>
        </xdr:cNvPr>
        <xdr:cNvSpPr>
          <a:spLocks noChangeShapeType="1"/>
        </xdr:cNvSpPr>
      </xdr:nvSpPr>
      <xdr:spPr bwMode="auto">
        <a:xfrm>
          <a:off x="4617720" y="21488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7</xdr:row>
      <xdr:rowOff>350520</xdr:rowOff>
    </xdr:from>
    <xdr:to>
      <xdr:col>7</xdr:col>
      <xdr:colOff>281940</xdr:colOff>
      <xdr:row>7</xdr:row>
      <xdr:rowOff>350520</xdr:rowOff>
    </xdr:to>
    <xdr:sp macro="" textlink="">
      <xdr:nvSpPr>
        <xdr:cNvPr id="2418017" name="Line 2">
          <a:extLst>
            <a:ext uri="{FF2B5EF4-FFF2-40B4-BE49-F238E27FC236}">
              <a16:creationId xmlns:a16="http://schemas.microsoft.com/office/drawing/2014/main" id="{00000000-0008-0000-0C00-000061E52400}"/>
            </a:ext>
          </a:extLst>
        </xdr:cNvPr>
        <xdr:cNvSpPr>
          <a:spLocks noChangeShapeType="1"/>
        </xdr:cNvSpPr>
      </xdr:nvSpPr>
      <xdr:spPr bwMode="auto">
        <a:xfrm>
          <a:off x="4617720" y="19735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281940</xdr:colOff>
      <xdr:row>14</xdr:row>
      <xdr:rowOff>335280</xdr:rowOff>
    </xdr:from>
    <xdr:to>
      <xdr:col>7</xdr:col>
      <xdr:colOff>281940</xdr:colOff>
      <xdr:row>14</xdr:row>
      <xdr:rowOff>335280</xdr:rowOff>
    </xdr:to>
    <xdr:sp macro="" textlink="">
      <xdr:nvSpPr>
        <xdr:cNvPr id="2885939" name="Line 1">
          <a:extLst>
            <a:ext uri="{FF2B5EF4-FFF2-40B4-BE49-F238E27FC236}">
              <a16:creationId xmlns:a16="http://schemas.microsoft.com/office/drawing/2014/main" id="{00000000-0008-0000-0D00-000033092C00}"/>
            </a:ext>
          </a:extLst>
        </xdr:cNvPr>
        <xdr:cNvSpPr>
          <a:spLocks noChangeShapeType="1"/>
        </xdr:cNvSpPr>
      </xdr:nvSpPr>
      <xdr:spPr bwMode="auto">
        <a:xfrm>
          <a:off x="5516880" y="31013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13</xdr:row>
      <xdr:rowOff>342900</xdr:rowOff>
    </xdr:from>
    <xdr:to>
      <xdr:col>7</xdr:col>
      <xdr:colOff>281940</xdr:colOff>
      <xdr:row>13</xdr:row>
      <xdr:rowOff>342900</xdr:rowOff>
    </xdr:to>
    <xdr:sp macro="" textlink="">
      <xdr:nvSpPr>
        <xdr:cNvPr id="2885940" name="Line 2">
          <a:extLst>
            <a:ext uri="{FF2B5EF4-FFF2-40B4-BE49-F238E27FC236}">
              <a16:creationId xmlns:a16="http://schemas.microsoft.com/office/drawing/2014/main" id="{00000000-0008-0000-0D00-000034092C00}"/>
            </a:ext>
          </a:extLst>
        </xdr:cNvPr>
        <xdr:cNvSpPr>
          <a:spLocks noChangeShapeType="1"/>
        </xdr:cNvSpPr>
      </xdr:nvSpPr>
      <xdr:spPr bwMode="auto">
        <a:xfrm>
          <a:off x="5516880" y="28270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15</xdr:row>
      <xdr:rowOff>358140</xdr:rowOff>
    </xdr:from>
    <xdr:to>
      <xdr:col>7</xdr:col>
      <xdr:colOff>281940</xdr:colOff>
      <xdr:row>15</xdr:row>
      <xdr:rowOff>358140</xdr:rowOff>
    </xdr:to>
    <xdr:sp macro="" textlink="">
      <xdr:nvSpPr>
        <xdr:cNvPr id="2885942" name="Line 1">
          <a:extLst>
            <a:ext uri="{FF2B5EF4-FFF2-40B4-BE49-F238E27FC236}">
              <a16:creationId xmlns:a16="http://schemas.microsoft.com/office/drawing/2014/main" id="{00000000-0008-0000-0D00-000036092C00}"/>
            </a:ext>
          </a:extLst>
        </xdr:cNvPr>
        <xdr:cNvSpPr>
          <a:spLocks noChangeShapeType="1"/>
        </xdr:cNvSpPr>
      </xdr:nvSpPr>
      <xdr:spPr bwMode="auto">
        <a:xfrm>
          <a:off x="5516880" y="327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14</xdr:row>
      <xdr:rowOff>350520</xdr:rowOff>
    </xdr:from>
    <xdr:to>
      <xdr:col>7</xdr:col>
      <xdr:colOff>281940</xdr:colOff>
      <xdr:row>14</xdr:row>
      <xdr:rowOff>350520</xdr:rowOff>
    </xdr:to>
    <xdr:sp macro="" textlink="">
      <xdr:nvSpPr>
        <xdr:cNvPr id="2885943" name="Line 2">
          <a:extLst>
            <a:ext uri="{FF2B5EF4-FFF2-40B4-BE49-F238E27FC236}">
              <a16:creationId xmlns:a16="http://schemas.microsoft.com/office/drawing/2014/main" id="{00000000-0008-0000-0D00-000037092C00}"/>
            </a:ext>
          </a:extLst>
        </xdr:cNvPr>
        <xdr:cNvSpPr>
          <a:spLocks noChangeShapeType="1"/>
        </xdr:cNvSpPr>
      </xdr:nvSpPr>
      <xdr:spPr bwMode="auto">
        <a:xfrm>
          <a:off x="5516880" y="31013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200025</xdr:colOff>
      <xdr:row>0</xdr:row>
      <xdr:rowOff>180975</xdr:rowOff>
    </xdr:from>
    <xdr:to>
      <xdr:col>1</xdr:col>
      <xdr:colOff>981075</xdr:colOff>
      <xdr:row>0</xdr:row>
      <xdr:rowOff>549275</xdr:rowOff>
    </xdr:to>
    <xdr:pic>
      <xdr:nvPicPr>
        <xdr:cNvPr id="8" name="Picture 21">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00025" y="180975"/>
          <a:ext cx="11049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180975</xdr:colOff>
      <xdr:row>0</xdr:row>
      <xdr:rowOff>133350</xdr:rowOff>
    </xdr:from>
    <xdr:to>
      <xdr:col>1</xdr:col>
      <xdr:colOff>962025</xdr:colOff>
      <xdr:row>0</xdr:row>
      <xdr:rowOff>501650</xdr:rowOff>
    </xdr:to>
    <xdr:pic>
      <xdr:nvPicPr>
        <xdr:cNvPr id="2" name="Picture 2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80975" y="133350"/>
          <a:ext cx="11049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274320</xdr:colOff>
      <xdr:row>35</xdr:row>
      <xdr:rowOff>358140</xdr:rowOff>
    </xdr:from>
    <xdr:to>
      <xdr:col>6</xdr:col>
      <xdr:colOff>274320</xdr:colOff>
      <xdr:row>35</xdr:row>
      <xdr:rowOff>358140</xdr:rowOff>
    </xdr:to>
    <xdr:sp macro="" textlink="">
      <xdr:nvSpPr>
        <xdr:cNvPr id="2677065" name="Line 1">
          <a:extLst>
            <a:ext uri="{FF2B5EF4-FFF2-40B4-BE49-F238E27FC236}">
              <a16:creationId xmlns:a16="http://schemas.microsoft.com/office/drawing/2014/main" id="{00000000-0008-0000-0F00-000049D92800}"/>
            </a:ext>
          </a:extLst>
        </xdr:cNvPr>
        <xdr:cNvSpPr>
          <a:spLocks noChangeShapeType="1"/>
        </xdr:cNvSpPr>
      </xdr:nvSpPr>
      <xdr:spPr bwMode="auto">
        <a:xfrm>
          <a:off x="3345180" y="71932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274320</xdr:colOff>
      <xdr:row>34</xdr:row>
      <xdr:rowOff>350520</xdr:rowOff>
    </xdr:from>
    <xdr:to>
      <xdr:col>6</xdr:col>
      <xdr:colOff>274320</xdr:colOff>
      <xdr:row>34</xdr:row>
      <xdr:rowOff>350520</xdr:rowOff>
    </xdr:to>
    <xdr:sp macro="" textlink="">
      <xdr:nvSpPr>
        <xdr:cNvPr id="2677066" name="Line 2">
          <a:extLst>
            <a:ext uri="{FF2B5EF4-FFF2-40B4-BE49-F238E27FC236}">
              <a16:creationId xmlns:a16="http://schemas.microsoft.com/office/drawing/2014/main" id="{00000000-0008-0000-0F00-00004AD92800}"/>
            </a:ext>
          </a:extLst>
        </xdr:cNvPr>
        <xdr:cNvSpPr>
          <a:spLocks noChangeShapeType="1"/>
        </xdr:cNvSpPr>
      </xdr:nvSpPr>
      <xdr:spPr bwMode="auto">
        <a:xfrm>
          <a:off x="3345180" y="69418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295275</xdr:colOff>
          <xdr:row>6</xdr:row>
          <xdr:rowOff>142875</xdr:rowOff>
        </xdr:from>
        <xdr:to>
          <xdr:col>3</xdr:col>
          <xdr:colOff>609600</xdr:colOff>
          <xdr:row>8</xdr:row>
          <xdr:rowOff>28575</xdr:rowOff>
        </xdr:to>
        <xdr:sp macro="" textlink="">
          <xdr:nvSpPr>
            <xdr:cNvPr id="2676737" name="Check Box 1" hidden="1">
              <a:extLst>
                <a:ext uri="{63B3BB69-23CF-44E3-9099-C40C66FF867C}">
                  <a14:compatExt spid="_x0000_s2676737"/>
                </a:ext>
                <a:ext uri="{FF2B5EF4-FFF2-40B4-BE49-F238E27FC236}">
                  <a16:creationId xmlns:a16="http://schemas.microsoft.com/office/drawing/2014/main" id="{00000000-0008-0000-0F00-000001D828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7</xdr:row>
          <xdr:rowOff>142875</xdr:rowOff>
        </xdr:from>
        <xdr:to>
          <xdr:col>3</xdr:col>
          <xdr:colOff>609600</xdr:colOff>
          <xdr:row>9</xdr:row>
          <xdr:rowOff>9525</xdr:rowOff>
        </xdr:to>
        <xdr:sp macro="" textlink="">
          <xdr:nvSpPr>
            <xdr:cNvPr id="2676738" name="Check Box 2" hidden="1">
              <a:extLst>
                <a:ext uri="{63B3BB69-23CF-44E3-9099-C40C66FF867C}">
                  <a14:compatExt spid="_x0000_s2676738"/>
                </a:ext>
                <a:ext uri="{FF2B5EF4-FFF2-40B4-BE49-F238E27FC236}">
                  <a16:creationId xmlns:a16="http://schemas.microsoft.com/office/drawing/2014/main" id="{00000000-0008-0000-0F00-000002D828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7</xdr:row>
          <xdr:rowOff>142875</xdr:rowOff>
        </xdr:from>
        <xdr:to>
          <xdr:col>7</xdr:col>
          <xdr:colOff>647700</xdr:colOff>
          <xdr:row>9</xdr:row>
          <xdr:rowOff>9525</xdr:rowOff>
        </xdr:to>
        <xdr:sp macro="" textlink="">
          <xdr:nvSpPr>
            <xdr:cNvPr id="2676739" name="Check Box 3" hidden="1">
              <a:extLst>
                <a:ext uri="{63B3BB69-23CF-44E3-9099-C40C66FF867C}">
                  <a14:compatExt spid="_x0000_s2676739"/>
                </a:ext>
                <a:ext uri="{FF2B5EF4-FFF2-40B4-BE49-F238E27FC236}">
                  <a16:creationId xmlns:a16="http://schemas.microsoft.com/office/drawing/2014/main" id="{00000000-0008-0000-0F00-000003D828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6</xdr:row>
          <xdr:rowOff>152400</xdr:rowOff>
        </xdr:from>
        <xdr:to>
          <xdr:col>7</xdr:col>
          <xdr:colOff>647700</xdr:colOff>
          <xdr:row>8</xdr:row>
          <xdr:rowOff>28575</xdr:rowOff>
        </xdr:to>
        <xdr:sp macro="" textlink="">
          <xdr:nvSpPr>
            <xdr:cNvPr id="2676740" name="Check Box 4" hidden="1">
              <a:extLst>
                <a:ext uri="{63B3BB69-23CF-44E3-9099-C40C66FF867C}">
                  <a14:compatExt spid="_x0000_s2676740"/>
                </a:ext>
                <a:ext uri="{FF2B5EF4-FFF2-40B4-BE49-F238E27FC236}">
                  <a16:creationId xmlns:a16="http://schemas.microsoft.com/office/drawing/2014/main" id="{00000000-0008-0000-0F00-000004D828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6</xdr:row>
          <xdr:rowOff>142875</xdr:rowOff>
        </xdr:from>
        <xdr:to>
          <xdr:col>14</xdr:col>
          <xdr:colOff>85725</xdr:colOff>
          <xdr:row>8</xdr:row>
          <xdr:rowOff>28575</xdr:rowOff>
        </xdr:to>
        <xdr:sp macro="" textlink="">
          <xdr:nvSpPr>
            <xdr:cNvPr id="2676741" name="Check Box 5" hidden="1">
              <a:extLst>
                <a:ext uri="{63B3BB69-23CF-44E3-9099-C40C66FF867C}">
                  <a14:compatExt spid="_x0000_s2676741"/>
                </a:ext>
                <a:ext uri="{FF2B5EF4-FFF2-40B4-BE49-F238E27FC236}">
                  <a16:creationId xmlns:a16="http://schemas.microsoft.com/office/drawing/2014/main" id="{00000000-0008-0000-0F00-000005D828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7</xdr:row>
          <xdr:rowOff>142875</xdr:rowOff>
        </xdr:from>
        <xdr:to>
          <xdr:col>14</xdr:col>
          <xdr:colOff>85725</xdr:colOff>
          <xdr:row>9</xdr:row>
          <xdr:rowOff>9525</xdr:rowOff>
        </xdr:to>
        <xdr:sp macro="" textlink="">
          <xdr:nvSpPr>
            <xdr:cNvPr id="2676742" name="Check Box 6" hidden="1">
              <a:extLst>
                <a:ext uri="{63B3BB69-23CF-44E3-9099-C40C66FF867C}">
                  <a14:compatExt spid="_x0000_s2676742"/>
                </a:ext>
                <a:ext uri="{FF2B5EF4-FFF2-40B4-BE49-F238E27FC236}">
                  <a16:creationId xmlns:a16="http://schemas.microsoft.com/office/drawing/2014/main" id="{00000000-0008-0000-0F00-000006D828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238125</xdr:colOff>
      <xdr:row>0</xdr:row>
      <xdr:rowOff>85725</xdr:rowOff>
    </xdr:from>
    <xdr:to>
      <xdr:col>1</xdr:col>
      <xdr:colOff>466725</xdr:colOff>
      <xdr:row>0</xdr:row>
      <xdr:rowOff>454025</xdr:rowOff>
    </xdr:to>
    <xdr:pic>
      <xdr:nvPicPr>
        <xdr:cNvPr id="11" name="Picture 21">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38125" y="85725"/>
          <a:ext cx="11049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16</xdr:col>
      <xdr:colOff>581025</xdr:colOff>
      <xdr:row>14</xdr:row>
      <xdr:rowOff>133350</xdr:rowOff>
    </xdr:from>
    <xdr:to>
      <xdr:col>16</xdr:col>
      <xdr:colOff>1790700</xdr:colOff>
      <xdr:row>14</xdr:row>
      <xdr:rowOff>501650</xdr:rowOff>
    </xdr:to>
    <xdr:pic>
      <xdr:nvPicPr>
        <xdr:cNvPr id="2" name="Picture 2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829550" y="4210050"/>
          <a:ext cx="120967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200025</xdr:colOff>
      <xdr:row>0</xdr:row>
      <xdr:rowOff>85725</xdr:rowOff>
    </xdr:from>
    <xdr:to>
      <xdr:col>0</xdr:col>
      <xdr:colOff>1409700</xdr:colOff>
      <xdr:row>0</xdr:row>
      <xdr:rowOff>454025</xdr:rowOff>
    </xdr:to>
    <xdr:pic>
      <xdr:nvPicPr>
        <xdr:cNvPr id="3" name="Picture 21">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00025" y="85725"/>
          <a:ext cx="120967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142875</xdr:colOff>
      <xdr:row>0</xdr:row>
      <xdr:rowOff>85725</xdr:rowOff>
    </xdr:from>
    <xdr:to>
      <xdr:col>1</xdr:col>
      <xdr:colOff>409575</xdr:colOff>
      <xdr:row>0</xdr:row>
      <xdr:rowOff>454025</xdr:rowOff>
    </xdr:to>
    <xdr:pic>
      <xdr:nvPicPr>
        <xdr:cNvPr id="2" name="Picture 2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85750" y="247650"/>
          <a:ext cx="12668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161925</xdr:colOff>
      <xdr:row>0</xdr:row>
      <xdr:rowOff>85725</xdr:rowOff>
    </xdr:from>
    <xdr:to>
      <xdr:col>1</xdr:col>
      <xdr:colOff>885825</xdr:colOff>
      <xdr:row>0</xdr:row>
      <xdr:rowOff>454025</xdr:rowOff>
    </xdr:to>
    <xdr:pic>
      <xdr:nvPicPr>
        <xdr:cNvPr id="3" name="Picture 21">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361950" y="276225"/>
          <a:ext cx="12954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266700</xdr:colOff>
      <xdr:row>0</xdr:row>
      <xdr:rowOff>152400</xdr:rowOff>
    </xdr:from>
    <xdr:to>
      <xdr:col>2</xdr:col>
      <xdr:colOff>762000</xdr:colOff>
      <xdr:row>1</xdr:row>
      <xdr:rowOff>177800</xdr:rowOff>
    </xdr:to>
    <xdr:pic>
      <xdr:nvPicPr>
        <xdr:cNvPr id="4" name="Picture 2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476250" y="152400"/>
          <a:ext cx="11049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114300</xdr:colOff>
      <xdr:row>0</xdr:row>
      <xdr:rowOff>76200</xdr:rowOff>
    </xdr:from>
    <xdr:to>
      <xdr:col>1</xdr:col>
      <xdr:colOff>704850</xdr:colOff>
      <xdr:row>0</xdr:row>
      <xdr:rowOff>444500</xdr:rowOff>
    </xdr:to>
    <xdr:pic>
      <xdr:nvPicPr>
        <xdr:cNvPr id="2" name="Picture 2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4300" y="76200"/>
          <a:ext cx="12668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15240</xdr:colOff>
      <xdr:row>9</xdr:row>
      <xdr:rowOff>22860</xdr:rowOff>
    </xdr:from>
    <xdr:to>
      <xdr:col>1</xdr:col>
      <xdr:colOff>152400</xdr:colOff>
      <xdr:row>9</xdr:row>
      <xdr:rowOff>152400</xdr:rowOff>
    </xdr:to>
    <xdr:sp macro="" textlink="">
      <xdr:nvSpPr>
        <xdr:cNvPr id="4839967" name="Oval 1">
          <a:extLst>
            <a:ext uri="{FF2B5EF4-FFF2-40B4-BE49-F238E27FC236}">
              <a16:creationId xmlns:a16="http://schemas.microsoft.com/office/drawing/2014/main" id="{00000000-0008-0000-1500-00001FDA4900}"/>
            </a:ext>
          </a:extLst>
        </xdr:cNvPr>
        <xdr:cNvSpPr>
          <a:spLocks noChangeArrowheads="1"/>
        </xdr:cNvSpPr>
      </xdr:nvSpPr>
      <xdr:spPr bwMode="auto">
        <a:xfrm>
          <a:off x="99060" y="2065020"/>
          <a:ext cx="137160" cy="12954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9</xdr:row>
      <xdr:rowOff>22860</xdr:rowOff>
    </xdr:from>
    <xdr:to>
      <xdr:col>7</xdr:col>
      <xdr:colOff>167640</xdr:colOff>
      <xdr:row>9</xdr:row>
      <xdr:rowOff>152400</xdr:rowOff>
    </xdr:to>
    <xdr:sp macro="" textlink="">
      <xdr:nvSpPr>
        <xdr:cNvPr id="4839968" name="Rectangle 2">
          <a:extLst>
            <a:ext uri="{FF2B5EF4-FFF2-40B4-BE49-F238E27FC236}">
              <a16:creationId xmlns:a16="http://schemas.microsoft.com/office/drawing/2014/main" id="{00000000-0008-0000-1500-000020DA4900}"/>
            </a:ext>
          </a:extLst>
        </xdr:cNvPr>
        <xdr:cNvSpPr>
          <a:spLocks noChangeArrowheads="1"/>
        </xdr:cNvSpPr>
      </xdr:nvSpPr>
      <xdr:spPr bwMode="auto">
        <a:xfrm>
          <a:off x="2766060" y="2065020"/>
          <a:ext cx="129540" cy="12954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426720</xdr:colOff>
      <xdr:row>9</xdr:row>
      <xdr:rowOff>30480</xdr:rowOff>
    </xdr:from>
    <xdr:to>
      <xdr:col>10</xdr:col>
      <xdr:colOff>594360</xdr:colOff>
      <xdr:row>9</xdr:row>
      <xdr:rowOff>152400</xdr:rowOff>
    </xdr:to>
    <xdr:sp macro="" textlink="">
      <xdr:nvSpPr>
        <xdr:cNvPr id="4839969" name="Drawing 3">
          <a:extLst>
            <a:ext uri="{FF2B5EF4-FFF2-40B4-BE49-F238E27FC236}">
              <a16:creationId xmlns:a16="http://schemas.microsoft.com/office/drawing/2014/main" id="{00000000-0008-0000-1500-000021DA4900}"/>
            </a:ext>
          </a:extLst>
        </xdr:cNvPr>
        <xdr:cNvSpPr>
          <a:spLocks/>
        </xdr:cNvSpPr>
      </xdr:nvSpPr>
      <xdr:spPr bwMode="auto">
        <a:xfrm>
          <a:off x="5372100" y="2072640"/>
          <a:ext cx="167640" cy="121920"/>
        </a:xfrm>
        <a:custGeom>
          <a:avLst/>
          <a:gdLst>
            <a:gd name="T0" fmla="*/ 2147483646 w 16384"/>
            <a:gd name="T1" fmla="*/ 2147483646 h 16384"/>
            <a:gd name="T2" fmla="*/ 2147483646 w 16384"/>
            <a:gd name="T3" fmla="*/ 0 h 16384"/>
            <a:gd name="T4" fmla="*/ 0 w 16384"/>
            <a:gd name="T5" fmla="*/ 0 h 16384"/>
            <a:gd name="T6" fmla="*/ 2147483646 w 16384"/>
            <a:gd name="T7" fmla="*/ 2147483646 h 16384"/>
            <a:gd name="T8" fmla="*/ 0 60000 65536"/>
            <a:gd name="T9" fmla="*/ 0 60000 65536"/>
            <a:gd name="T10" fmla="*/ 0 60000 65536"/>
            <a:gd name="T11" fmla="*/ 0 60000 65536"/>
            <a:gd name="T12" fmla="*/ 0 w 16384"/>
            <a:gd name="T13" fmla="*/ 0 h 16384"/>
            <a:gd name="T14" fmla="*/ 16384 w 16384"/>
            <a:gd name="T15" fmla="*/ 16384 h 16384"/>
          </a:gdLst>
          <a:ahLst/>
          <a:cxnLst>
            <a:cxn ang="T8">
              <a:pos x="T0" y="T1"/>
            </a:cxn>
            <a:cxn ang="T9">
              <a:pos x="T2" y="T3"/>
            </a:cxn>
            <a:cxn ang="T10">
              <a:pos x="T4" y="T5"/>
            </a:cxn>
            <a:cxn ang="T11">
              <a:pos x="T6" y="T7"/>
            </a:cxn>
          </a:cxnLst>
          <a:rect l="T12" t="T13" r="T14" b="T15"/>
          <a:pathLst>
            <a:path w="16384" h="16384">
              <a:moveTo>
                <a:pt x="8192" y="16384"/>
              </a:moveTo>
              <a:lnTo>
                <a:pt x="16384" y="0"/>
              </a:lnTo>
              <a:lnTo>
                <a:pt x="0" y="0"/>
              </a:lnTo>
              <a:lnTo>
                <a:pt x="8192" y="16384"/>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335280</xdr:colOff>
      <xdr:row>9</xdr:row>
      <xdr:rowOff>0</xdr:rowOff>
    </xdr:from>
    <xdr:to>
      <xdr:col>4</xdr:col>
      <xdr:colOff>83820</xdr:colOff>
      <xdr:row>10</xdr:row>
      <xdr:rowOff>7620</xdr:rowOff>
    </xdr:to>
    <xdr:sp macro="" textlink="">
      <xdr:nvSpPr>
        <xdr:cNvPr id="4839970" name="Drawing 4">
          <a:extLst>
            <a:ext uri="{FF2B5EF4-FFF2-40B4-BE49-F238E27FC236}">
              <a16:creationId xmlns:a16="http://schemas.microsoft.com/office/drawing/2014/main" id="{00000000-0008-0000-1500-000022DA4900}"/>
            </a:ext>
          </a:extLst>
        </xdr:cNvPr>
        <xdr:cNvSpPr>
          <a:spLocks/>
        </xdr:cNvSpPr>
      </xdr:nvSpPr>
      <xdr:spPr bwMode="auto">
        <a:xfrm>
          <a:off x="1181100" y="2042160"/>
          <a:ext cx="129540" cy="175260"/>
        </a:xfrm>
        <a:custGeom>
          <a:avLst/>
          <a:gdLst>
            <a:gd name="T0" fmla="*/ 0 w 16384"/>
            <a:gd name="T1" fmla="*/ 2147483646 h 16384"/>
            <a:gd name="T2" fmla="*/ 0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0 h 16384"/>
            <a:gd name="T12" fmla="*/ 2147483646 w 16384"/>
            <a:gd name="T13" fmla="*/ 2147483646 h 16384"/>
            <a:gd name="T14" fmla="*/ 0 w 16384"/>
            <a:gd name="T15" fmla="*/ 2147483646 h 16384"/>
            <a:gd name="T16" fmla="*/ 0 60000 65536"/>
            <a:gd name="T17" fmla="*/ 0 60000 65536"/>
            <a:gd name="T18" fmla="*/ 0 60000 65536"/>
            <a:gd name="T19" fmla="*/ 0 60000 65536"/>
            <a:gd name="T20" fmla="*/ 0 60000 65536"/>
            <a:gd name="T21" fmla="*/ 0 60000 65536"/>
            <a:gd name="T22" fmla="*/ 0 60000 65536"/>
            <a:gd name="T23" fmla="*/ 0 60000 65536"/>
            <a:gd name="T24" fmla="*/ 0 w 16384"/>
            <a:gd name="T25" fmla="*/ 0 h 16384"/>
            <a:gd name="T26" fmla="*/ 16384 w 16384"/>
            <a:gd name="T27" fmla="*/ 16384 h 16384"/>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16384" h="16384">
              <a:moveTo>
                <a:pt x="0" y="3511"/>
              </a:moveTo>
              <a:lnTo>
                <a:pt x="0" y="12873"/>
              </a:lnTo>
              <a:lnTo>
                <a:pt x="10034" y="12873"/>
              </a:lnTo>
              <a:lnTo>
                <a:pt x="10034" y="16384"/>
              </a:lnTo>
              <a:lnTo>
                <a:pt x="16384" y="8192"/>
              </a:lnTo>
              <a:lnTo>
                <a:pt x="10034" y="0"/>
              </a:lnTo>
              <a:lnTo>
                <a:pt x="10034" y="3511"/>
              </a:lnTo>
              <a:lnTo>
                <a:pt x="0" y="3511"/>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243840</xdr:colOff>
      <xdr:row>13</xdr:row>
      <xdr:rowOff>38100</xdr:rowOff>
    </xdr:from>
    <xdr:to>
      <xdr:col>3</xdr:col>
      <xdr:colOff>0</xdr:colOff>
      <xdr:row>13</xdr:row>
      <xdr:rowOff>167640</xdr:rowOff>
    </xdr:to>
    <xdr:sp macro="" textlink="">
      <xdr:nvSpPr>
        <xdr:cNvPr id="4839971" name="Oval 7">
          <a:extLst>
            <a:ext uri="{FF2B5EF4-FFF2-40B4-BE49-F238E27FC236}">
              <a16:creationId xmlns:a16="http://schemas.microsoft.com/office/drawing/2014/main" id="{00000000-0008-0000-1500-000023DA4900}"/>
            </a:ext>
          </a:extLst>
        </xdr:cNvPr>
        <xdr:cNvSpPr>
          <a:spLocks noChangeArrowheads="1"/>
        </xdr:cNvSpPr>
      </xdr:nvSpPr>
      <xdr:spPr bwMode="auto">
        <a:xfrm>
          <a:off x="708660" y="2583180"/>
          <a:ext cx="137160" cy="12954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99060</xdr:colOff>
      <xdr:row>13</xdr:row>
      <xdr:rowOff>7620</xdr:rowOff>
    </xdr:from>
    <xdr:to>
      <xdr:col>3</xdr:col>
      <xdr:colOff>228600</xdr:colOff>
      <xdr:row>14</xdr:row>
      <xdr:rowOff>0</xdr:rowOff>
    </xdr:to>
    <xdr:sp macro="" textlink="">
      <xdr:nvSpPr>
        <xdr:cNvPr id="4839972" name="Drawing 8">
          <a:extLst>
            <a:ext uri="{FF2B5EF4-FFF2-40B4-BE49-F238E27FC236}">
              <a16:creationId xmlns:a16="http://schemas.microsoft.com/office/drawing/2014/main" id="{00000000-0008-0000-1500-000024DA4900}"/>
            </a:ext>
          </a:extLst>
        </xdr:cNvPr>
        <xdr:cNvSpPr>
          <a:spLocks/>
        </xdr:cNvSpPr>
      </xdr:nvSpPr>
      <xdr:spPr bwMode="auto">
        <a:xfrm>
          <a:off x="944880" y="2552700"/>
          <a:ext cx="129540" cy="182880"/>
        </a:xfrm>
        <a:custGeom>
          <a:avLst/>
          <a:gdLst>
            <a:gd name="T0" fmla="*/ 0 w 16384"/>
            <a:gd name="T1" fmla="*/ 2147483646 h 16384"/>
            <a:gd name="T2" fmla="*/ 0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0 h 16384"/>
            <a:gd name="T12" fmla="*/ 2147483646 w 16384"/>
            <a:gd name="T13" fmla="*/ 2147483646 h 16384"/>
            <a:gd name="T14" fmla="*/ 0 w 16384"/>
            <a:gd name="T15" fmla="*/ 2147483646 h 16384"/>
            <a:gd name="T16" fmla="*/ 0 60000 65536"/>
            <a:gd name="T17" fmla="*/ 0 60000 65536"/>
            <a:gd name="T18" fmla="*/ 0 60000 65536"/>
            <a:gd name="T19" fmla="*/ 0 60000 65536"/>
            <a:gd name="T20" fmla="*/ 0 60000 65536"/>
            <a:gd name="T21" fmla="*/ 0 60000 65536"/>
            <a:gd name="T22" fmla="*/ 0 60000 65536"/>
            <a:gd name="T23" fmla="*/ 0 60000 65536"/>
            <a:gd name="T24" fmla="*/ 0 w 16384"/>
            <a:gd name="T25" fmla="*/ 0 h 16384"/>
            <a:gd name="T26" fmla="*/ 16384 w 16384"/>
            <a:gd name="T27" fmla="*/ 16384 h 16384"/>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16384" h="16384">
              <a:moveTo>
                <a:pt x="0" y="3511"/>
              </a:moveTo>
              <a:lnTo>
                <a:pt x="0" y="12873"/>
              </a:lnTo>
              <a:lnTo>
                <a:pt x="10034" y="12873"/>
              </a:lnTo>
              <a:lnTo>
                <a:pt x="10034" y="16384"/>
              </a:lnTo>
              <a:lnTo>
                <a:pt x="16384" y="8192"/>
              </a:lnTo>
              <a:lnTo>
                <a:pt x="10034" y="0"/>
              </a:lnTo>
              <a:lnTo>
                <a:pt x="10034" y="3511"/>
              </a:lnTo>
              <a:lnTo>
                <a:pt x="0" y="3511"/>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38100</xdr:rowOff>
    </xdr:from>
    <xdr:to>
      <xdr:col>4</xdr:col>
      <xdr:colOff>129540</xdr:colOff>
      <xdr:row>13</xdr:row>
      <xdr:rowOff>160020</xdr:rowOff>
    </xdr:to>
    <xdr:sp macro="" textlink="">
      <xdr:nvSpPr>
        <xdr:cNvPr id="4839973" name="Rectangle 9">
          <a:extLst>
            <a:ext uri="{FF2B5EF4-FFF2-40B4-BE49-F238E27FC236}">
              <a16:creationId xmlns:a16="http://schemas.microsoft.com/office/drawing/2014/main" id="{00000000-0008-0000-1500-000025DA4900}"/>
            </a:ext>
          </a:extLst>
        </xdr:cNvPr>
        <xdr:cNvSpPr>
          <a:spLocks noChangeArrowheads="1"/>
        </xdr:cNvSpPr>
      </xdr:nvSpPr>
      <xdr:spPr bwMode="auto">
        <a:xfrm>
          <a:off x="1226820" y="2583180"/>
          <a:ext cx="129540" cy="121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152400</xdr:colOff>
      <xdr:row>13</xdr:row>
      <xdr:rowOff>38100</xdr:rowOff>
    </xdr:from>
    <xdr:to>
      <xdr:col>5</xdr:col>
      <xdr:colOff>320040</xdr:colOff>
      <xdr:row>13</xdr:row>
      <xdr:rowOff>144780</xdr:rowOff>
    </xdr:to>
    <xdr:sp macro="" textlink="">
      <xdr:nvSpPr>
        <xdr:cNvPr id="4839974" name="Drawing 10">
          <a:extLst>
            <a:ext uri="{FF2B5EF4-FFF2-40B4-BE49-F238E27FC236}">
              <a16:creationId xmlns:a16="http://schemas.microsoft.com/office/drawing/2014/main" id="{00000000-0008-0000-1500-000026DA4900}"/>
            </a:ext>
          </a:extLst>
        </xdr:cNvPr>
        <xdr:cNvSpPr>
          <a:spLocks/>
        </xdr:cNvSpPr>
      </xdr:nvSpPr>
      <xdr:spPr bwMode="auto">
        <a:xfrm>
          <a:off x="1760220" y="2583180"/>
          <a:ext cx="167640" cy="106680"/>
        </a:xfrm>
        <a:custGeom>
          <a:avLst/>
          <a:gdLst>
            <a:gd name="T0" fmla="*/ 2147483646 w 16384"/>
            <a:gd name="T1" fmla="*/ 2147483646 h 16384"/>
            <a:gd name="T2" fmla="*/ 2147483646 w 16384"/>
            <a:gd name="T3" fmla="*/ 0 h 16384"/>
            <a:gd name="T4" fmla="*/ 0 w 16384"/>
            <a:gd name="T5" fmla="*/ 0 h 16384"/>
            <a:gd name="T6" fmla="*/ 2147483646 w 16384"/>
            <a:gd name="T7" fmla="*/ 2147483646 h 16384"/>
            <a:gd name="T8" fmla="*/ 0 60000 65536"/>
            <a:gd name="T9" fmla="*/ 0 60000 65536"/>
            <a:gd name="T10" fmla="*/ 0 60000 65536"/>
            <a:gd name="T11" fmla="*/ 0 60000 65536"/>
            <a:gd name="T12" fmla="*/ 0 w 16384"/>
            <a:gd name="T13" fmla="*/ 0 h 16384"/>
            <a:gd name="T14" fmla="*/ 16384 w 16384"/>
            <a:gd name="T15" fmla="*/ 16384 h 16384"/>
          </a:gdLst>
          <a:ahLst/>
          <a:cxnLst>
            <a:cxn ang="T8">
              <a:pos x="T0" y="T1"/>
            </a:cxn>
            <a:cxn ang="T9">
              <a:pos x="T2" y="T3"/>
            </a:cxn>
            <a:cxn ang="T10">
              <a:pos x="T4" y="T5"/>
            </a:cxn>
            <a:cxn ang="T11">
              <a:pos x="T6" y="T7"/>
            </a:cxn>
          </a:cxnLst>
          <a:rect l="T12" t="T13" r="T14" b="T15"/>
          <a:pathLst>
            <a:path w="16384" h="16384">
              <a:moveTo>
                <a:pt x="8192" y="16384"/>
              </a:moveTo>
              <a:lnTo>
                <a:pt x="16384" y="0"/>
              </a:lnTo>
              <a:lnTo>
                <a:pt x="0" y="0"/>
              </a:lnTo>
              <a:lnTo>
                <a:pt x="8192" y="16384"/>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617220</xdr:colOff>
      <xdr:row>9</xdr:row>
      <xdr:rowOff>22860</xdr:rowOff>
    </xdr:from>
    <xdr:to>
      <xdr:col>8</xdr:col>
      <xdr:colOff>739140</xdr:colOff>
      <xdr:row>9</xdr:row>
      <xdr:rowOff>160020</xdr:rowOff>
    </xdr:to>
    <xdr:sp macro="" textlink="">
      <xdr:nvSpPr>
        <xdr:cNvPr id="4839975" name="Drawing 12">
          <a:extLst>
            <a:ext uri="{FF2B5EF4-FFF2-40B4-BE49-F238E27FC236}">
              <a16:creationId xmlns:a16="http://schemas.microsoft.com/office/drawing/2014/main" id="{00000000-0008-0000-1500-000027DA4900}"/>
            </a:ext>
          </a:extLst>
        </xdr:cNvPr>
        <xdr:cNvSpPr>
          <a:spLocks/>
        </xdr:cNvSpPr>
      </xdr:nvSpPr>
      <xdr:spPr bwMode="auto">
        <a:xfrm>
          <a:off x="4084320" y="2065020"/>
          <a:ext cx="121920" cy="137160"/>
        </a:xfrm>
        <a:custGeom>
          <a:avLst/>
          <a:gdLst>
            <a:gd name="T0" fmla="*/ 0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0 h 16384"/>
            <a:gd name="T72" fmla="*/ 2147483646 w 16384"/>
            <a:gd name="T73" fmla="*/ 2147483646 h 16384"/>
            <a:gd name="T74" fmla="*/ 2147483646 w 16384"/>
            <a:gd name="T75" fmla="*/ 2147483646 h 16384"/>
            <a:gd name="T76" fmla="*/ 0 w 16384"/>
            <a:gd name="T77" fmla="*/ 2147483646 h 16384"/>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384"/>
            <a:gd name="T118" fmla="*/ 0 h 16384"/>
            <a:gd name="T119" fmla="*/ 16384 w 16384"/>
            <a:gd name="T120" fmla="*/ 16384 h 16384"/>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384" h="16384">
              <a:moveTo>
                <a:pt x="0" y="74"/>
              </a:moveTo>
              <a:lnTo>
                <a:pt x="0" y="16384"/>
              </a:lnTo>
              <a:lnTo>
                <a:pt x="692" y="16235"/>
              </a:lnTo>
              <a:lnTo>
                <a:pt x="1038" y="16235"/>
              </a:lnTo>
              <a:lnTo>
                <a:pt x="1500" y="16161"/>
              </a:lnTo>
              <a:lnTo>
                <a:pt x="2538" y="16161"/>
              </a:lnTo>
              <a:lnTo>
                <a:pt x="2885" y="16235"/>
              </a:lnTo>
              <a:lnTo>
                <a:pt x="3461" y="16310"/>
              </a:lnTo>
              <a:lnTo>
                <a:pt x="3808" y="16310"/>
              </a:lnTo>
              <a:lnTo>
                <a:pt x="4154" y="16384"/>
              </a:lnTo>
              <a:lnTo>
                <a:pt x="6461" y="16384"/>
              </a:lnTo>
              <a:lnTo>
                <a:pt x="6807" y="16310"/>
              </a:lnTo>
              <a:lnTo>
                <a:pt x="7384" y="16310"/>
              </a:lnTo>
              <a:lnTo>
                <a:pt x="7730" y="16235"/>
              </a:lnTo>
              <a:lnTo>
                <a:pt x="8192" y="16235"/>
              </a:lnTo>
              <a:lnTo>
                <a:pt x="8769" y="16086"/>
              </a:lnTo>
              <a:lnTo>
                <a:pt x="9115" y="15937"/>
              </a:lnTo>
              <a:lnTo>
                <a:pt x="9577" y="15863"/>
              </a:lnTo>
              <a:lnTo>
                <a:pt x="10038" y="15714"/>
              </a:lnTo>
              <a:lnTo>
                <a:pt x="10961" y="15267"/>
              </a:lnTo>
              <a:lnTo>
                <a:pt x="11423" y="15118"/>
              </a:lnTo>
              <a:lnTo>
                <a:pt x="11884" y="14820"/>
              </a:lnTo>
              <a:lnTo>
                <a:pt x="12576" y="14448"/>
              </a:lnTo>
              <a:lnTo>
                <a:pt x="12923" y="14150"/>
              </a:lnTo>
              <a:lnTo>
                <a:pt x="13499" y="13852"/>
              </a:lnTo>
              <a:lnTo>
                <a:pt x="13846" y="13703"/>
              </a:lnTo>
              <a:lnTo>
                <a:pt x="13961" y="13405"/>
              </a:lnTo>
              <a:lnTo>
                <a:pt x="14307" y="13256"/>
              </a:lnTo>
              <a:lnTo>
                <a:pt x="14653" y="12958"/>
              </a:lnTo>
              <a:lnTo>
                <a:pt x="14884" y="12735"/>
              </a:lnTo>
              <a:lnTo>
                <a:pt x="15115" y="12362"/>
              </a:lnTo>
              <a:lnTo>
                <a:pt x="15461" y="11990"/>
              </a:lnTo>
              <a:lnTo>
                <a:pt x="15692" y="11618"/>
              </a:lnTo>
              <a:lnTo>
                <a:pt x="15807" y="11171"/>
              </a:lnTo>
              <a:lnTo>
                <a:pt x="16038" y="10799"/>
              </a:lnTo>
              <a:lnTo>
                <a:pt x="16153" y="10426"/>
              </a:lnTo>
              <a:lnTo>
                <a:pt x="16153" y="10128"/>
              </a:lnTo>
              <a:lnTo>
                <a:pt x="16269" y="9756"/>
              </a:lnTo>
              <a:lnTo>
                <a:pt x="16269" y="9458"/>
              </a:lnTo>
              <a:lnTo>
                <a:pt x="16384" y="9160"/>
              </a:lnTo>
              <a:lnTo>
                <a:pt x="16384" y="7671"/>
              </a:lnTo>
              <a:lnTo>
                <a:pt x="16269" y="7447"/>
              </a:lnTo>
              <a:lnTo>
                <a:pt x="16269" y="6926"/>
              </a:lnTo>
              <a:lnTo>
                <a:pt x="16153" y="6479"/>
              </a:lnTo>
              <a:lnTo>
                <a:pt x="16038" y="6256"/>
              </a:lnTo>
              <a:lnTo>
                <a:pt x="16038" y="5958"/>
              </a:lnTo>
              <a:lnTo>
                <a:pt x="15922" y="5585"/>
              </a:lnTo>
              <a:lnTo>
                <a:pt x="15922" y="5362"/>
              </a:lnTo>
              <a:lnTo>
                <a:pt x="15807" y="4990"/>
              </a:lnTo>
              <a:lnTo>
                <a:pt x="15576" y="4692"/>
              </a:lnTo>
              <a:lnTo>
                <a:pt x="15115" y="4245"/>
              </a:lnTo>
              <a:lnTo>
                <a:pt x="14769" y="3947"/>
              </a:lnTo>
              <a:lnTo>
                <a:pt x="14307" y="3724"/>
              </a:lnTo>
              <a:lnTo>
                <a:pt x="13961" y="3426"/>
              </a:lnTo>
              <a:lnTo>
                <a:pt x="13730" y="3202"/>
              </a:lnTo>
              <a:lnTo>
                <a:pt x="13384" y="3128"/>
              </a:lnTo>
              <a:lnTo>
                <a:pt x="13269" y="2830"/>
              </a:lnTo>
              <a:lnTo>
                <a:pt x="12923" y="2607"/>
              </a:lnTo>
              <a:lnTo>
                <a:pt x="12692" y="2383"/>
              </a:lnTo>
              <a:lnTo>
                <a:pt x="12230" y="2085"/>
              </a:lnTo>
              <a:lnTo>
                <a:pt x="11884" y="1787"/>
              </a:lnTo>
              <a:lnTo>
                <a:pt x="11192" y="1341"/>
              </a:lnTo>
              <a:lnTo>
                <a:pt x="10730" y="1192"/>
              </a:lnTo>
              <a:lnTo>
                <a:pt x="10384" y="968"/>
              </a:lnTo>
              <a:lnTo>
                <a:pt x="10038" y="819"/>
              </a:lnTo>
              <a:lnTo>
                <a:pt x="9692" y="819"/>
              </a:lnTo>
              <a:lnTo>
                <a:pt x="9115" y="596"/>
              </a:lnTo>
              <a:lnTo>
                <a:pt x="8654" y="596"/>
              </a:lnTo>
              <a:lnTo>
                <a:pt x="8192" y="447"/>
              </a:lnTo>
              <a:lnTo>
                <a:pt x="6807" y="149"/>
              </a:lnTo>
              <a:lnTo>
                <a:pt x="6346" y="149"/>
              </a:lnTo>
              <a:lnTo>
                <a:pt x="5654" y="0"/>
              </a:lnTo>
              <a:lnTo>
                <a:pt x="3115" y="0"/>
              </a:lnTo>
              <a:lnTo>
                <a:pt x="2769" y="74"/>
              </a:lnTo>
              <a:lnTo>
                <a:pt x="1731" y="74"/>
              </a:lnTo>
              <a:lnTo>
                <a:pt x="1385" y="149"/>
              </a:lnTo>
              <a:lnTo>
                <a:pt x="692" y="149"/>
              </a:lnTo>
              <a:lnTo>
                <a:pt x="0" y="74"/>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281940</xdr:colOff>
      <xdr:row>13</xdr:row>
      <xdr:rowOff>30480</xdr:rowOff>
    </xdr:from>
    <xdr:to>
      <xdr:col>5</xdr:col>
      <xdr:colOff>38100</xdr:colOff>
      <xdr:row>13</xdr:row>
      <xdr:rowOff>167640</xdr:rowOff>
    </xdr:to>
    <xdr:sp macro="" textlink="">
      <xdr:nvSpPr>
        <xdr:cNvPr id="4839976" name="Drawing 13">
          <a:extLst>
            <a:ext uri="{FF2B5EF4-FFF2-40B4-BE49-F238E27FC236}">
              <a16:creationId xmlns:a16="http://schemas.microsoft.com/office/drawing/2014/main" id="{00000000-0008-0000-1500-000028DA4900}"/>
            </a:ext>
          </a:extLst>
        </xdr:cNvPr>
        <xdr:cNvSpPr>
          <a:spLocks/>
        </xdr:cNvSpPr>
      </xdr:nvSpPr>
      <xdr:spPr bwMode="auto">
        <a:xfrm>
          <a:off x="1508760" y="2575560"/>
          <a:ext cx="137160" cy="137160"/>
        </a:xfrm>
        <a:custGeom>
          <a:avLst/>
          <a:gdLst>
            <a:gd name="T0" fmla="*/ 0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0 h 16384"/>
            <a:gd name="T72" fmla="*/ 2147483646 w 16384"/>
            <a:gd name="T73" fmla="*/ 2147483646 h 16384"/>
            <a:gd name="T74" fmla="*/ 2147483646 w 16384"/>
            <a:gd name="T75" fmla="*/ 2147483646 h 16384"/>
            <a:gd name="T76" fmla="*/ 0 w 16384"/>
            <a:gd name="T77" fmla="*/ 2147483646 h 16384"/>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384"/>
            <a:gd name="T118" fmla="*/ 0 h 16384"/>
            <a:gd name="T119" fmla="*/ 16384 w 16384"/>
            <a:gd name="T120" fmla="*/ 16384 h 16384"/>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384" h="16384">
              <a:moveTo>
                <a:pt x="0" y="74"/>
              </a:moveTo>
              <a:lnTo>
                <a:pt x="0" y="16384"/>
              </a:lnTo>
              <a:lnTo>
                <a:pt x="692" y="16235"/>
              </a:lnTo>
              <a:lnTo>
                <a:pt x="1038" y="16235"/>
              </a:lnTo>
              <a:lnTo>
                <a:pt x="1500" y="16161"/>
              </a:lnTo>
              <a:lnTo>
                <a:pt x="2538" y="16161"/>
              </a:lnTo>
              <a:lnTo>
                <a:pt x="2885" y="16235"/>
              </a:lnTo>
              <a:lnTo>
                <a:pt x="3461" y="16310"/>
              </a:lnTo>
              <a:lnTo>
                <a:pt x="3808" y="16310"/>
              </a:lnTo>
              <a:lnTo>
                <a:pt x="4154" y="16384"/>
              </a:lnTo>
              <a:lnTo>
                <a:pt x="6461" y="16384"/>
              </a:lnTo>
              <a:lnTo>
                <a:pt x="6807" y="16310"/>
              </a:lnTo>
              <a:lnTo>
                <a:pt x="7384" y="16310"/>
              </a:lnTo>
              <a:lnTo>
                <a:pt x="7730" y="16235"/>
              </a:lnTo>
              <a:lnTo>
                <a:pt x="8192" y="16235"/>
              </a:lnTo>
              <a:lnTo>
                <a:pt x="8769" y="16086"/>
              </a:lnTo>
              <a:lnTo>
                <a:pt x="9115" y="15937"/>
              </a:lnTo>
              <a:lnTo>
                <a:pt x="9577" y="15863"/>
              </a:lnTo>
              <a:lnTo>
                <a:pt x="10038" y="15714"/>
              </a:lnTo>
              <a:lnTo>
                <a:pt x="10961" y="15267"/>
              </a:lnTo>
              <a:lnTo>
                <a:pt x="11423" y="15118"/>
              </a:lnTo>
              <a:lnTo>
                <a:pt x="11884" y="14820"/>
              </a:lnTo>
              <a:lnTo>
                <a:pt x="12576" y="14448"/>
              </a:lnTo>
              <a:lnTo>
                <a:pt x="12923" y="14150"/>
              </a:lnTo>
              <a:lnTo>
                <a:pt x="13499" y="13852"/>
              </a:lnTo>
              <a:lnTo>
                <a:pt x="13846" y="13703"/>
              </a:lnTo>
              <a:lnTo>
                <a:pt x="13961" y="13405"/>
              </a:lnTo>
              <a:lnTo>
                <a:pt x="14307" y="13256"/>
              </a:lnTo>
              <a:lnTo>
                <a:pt x="14653" y="12958"/>
              </a:lnTo>
              <a:lnTo>
                <a:pt x="14884" y="12735"/>
              </a:lnTo>
              <a:lnTo>
                <a:pt x="15115" y="12362"/>
              </a:lnTo>
              <a:lnTo>
                <a:pt x="15461" y="11990"/>
              </a:lnTo>
              <a:lnTo>
                <a:pt x="15692" y="11618"/>
              </a:lnTo>
              <a:lnTo>
                <a:pt x="15807" y="11171"/>
              </a:lnTo>
              <a:lnTo>
                <a:pt x="16038" y="10799"/>
              </a:lnTo>
              <a:lnTo>
                <a:pt x="16153" y="10426"/>
              </a:lnTo>
              <a:lnTo>
                <a:pt x="16153" y="10128"/>
              </a:lnTo>
              <a:lnTo>
                <a:pt x="16269" y="9756"/>
              </a:lnTo>
              <a:lnTo>
                <a:pt x="16269" y="9458"/>
              </a:lnTo>
              <a:lnTo>
                <a:pt x="16384" y="9160"/>
              </a:lnTo>
              <a:lnTo>
                <a:pt x="16384" y="7671"/>
              </a:lnTo>
              <a:lnTo>
                <a:pt x="16269" y="7447"/>
              </a:lnTo>
              <a:lnTo>
                <a:pt x="16269" y="6926"/>
              </a:lnTo>
              <a:lnTo>
                <a:pt x="16153" y="6479"/>
              </a:lnTo>
              <a:lnTo>
                <a:pt x="16038" y="6256"/>
              </a:lnTo>
              <a:lnTo>
                <a:pt x="16038" y="5958"/>
              </a:lnTo>
              <a:lnTo>
                <a:pt x="15922" y="5585"/>
              </a:lnTo>
              <a:lnTo>
                <a:pt x="15922" y="5362"/>
              </a:lnTo>
              <a:lnTo>
                <a:pt x="15807" y="4990"/>
              </a:lnTo>
              <a:lnTo>
                <a:pt x="15576" y="4692"/>
              </a:lnTo>
              <a:lnTo>
                <a:pt x="15115" y="4245"/>
              </a:lnTo>
              <a:lnTo>
                <a:pt x="14769" y="3947"/>
              </a:lnTo>
              <a:lnTo>
                <a:pt x="14307" y="3724"/>
              </a:lnTo>
              <a:lnTo>
                <a:pt x="13961" y="3426"/>
              </a:lnTo>
              <a:lnTo>
                <a:pt x="13730" y="3202"/>
              </a:lnTo>
              <a:lnTo>
                <a:pt x="13384" y="3128"/>
              </a:lnTo>
              <a:lnTo>
                <a:pt x="13269" y="2830"/>
              </a:lnTo>
              <a:lnTo>
                <a:pt x="12923" y="2607"/>
              </a:lnTo>
              <a:lnTo>
                <a:pt x="12692" y="2383"/>
              </a:lnTo>
              <a:lnTo>
                <a:pt x="12230" y="2085"/>
              </a:lnTo>
              <a:lnTo>
                <a:pt x="11884" y="1787"/>
              </a:lnTo>
              <a:lnTo>
                <a:pt x="11192" y="1341"/>
              </a:lnTo>
              <a:lnTo>
                <a:pt x="10730" y="1192"/>
              </a:lnTo>
              <a:lnTo>
                <a:pt x="10384" y="968"/>
              </a:lnTo>
              <a:lnTo>
                <a:pt x="10038" y="819"/>
              </a:lnTo>
              <a:lnTo>
                <a:pt x="9692" y="819"/>
              </a:lnTo>
              <a:lnTo>
                <a:pt x="9115" y="596"/>
              </a:lnTo>
              <a:lnTo>
                <a:pt x="8654" y="596"/>
              </a:lnTo>
              <a:lnTo>
                <a:pt x="8192" y="447"/>
              </a:lnTo>
              <a:lnTo>
                <a:pt x="6807" y="149"/>
              </a:lnTo>
              <a:lnTo>
                <a:pt x="6346" y="149"/>
              </a:lnTo>
              <a:lnTo>
                <a:pt x="5654" y="0"/>
              </a:lnTo>
              <a:lnTo>
                <a:pt x="3115" y="0"/>
              </a:lnTo>
              <a:lnTo>
                <a:pt x="2769" y="74"/>
              </a:lnTo>
              <a:lnTo>
                <a:pt x="1731" y="74"/>
              </a:lnTo>
              <a:lnTo>
                <a:pt x="1385" y="149"/>
              </a:lnTo>
              <a:lnTo>
                <a:pt x="692" y="149"/>
              </a:lnTo>
              <a:lnTo>
                <a:pt x="0" y="74"/>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114300</xdr:colOff>
      <xdr:row>15</xdr:row>
      <xdr:rowOff>121920</xdr:rowOff>
    </xdr:from>
    <xdr:to>
      <xdr:col>4</xdr:col>
      <xdr:colOff>144780</xdr:colOff>
      <xdr:row>17</xdr:row>
      <xdr:rowOff>0</xdr:rowOff>
    </xdr:to>
    <xdr:grpSp>
      <xdr:nvGrpSpPr>
        <xdr:cNvPr id="4839977" name="Group 39">
          <a:extLst>
            <a:ext uri="{FF2B5EF4-FFF2-40B4-BE49-F238E27FC236}">
              <a16:creationId xmlns:a16="http://schemas.microsoft.com/office/drawing/2014/main" id="{00000000-0008-0000-1500-000029DA4900}"/>
            </a:ext>
          </a:extLst>
        </xdr:cNvPr>
        <xdr:cNvGrpSpPr>
          <a:grpSpLocks/>
        </xdr:cNvGrpSpPr>
      </xdr:nvGrpSpPr>
      <xdr:grpSpPr bwMode="auto">
        <a:xfrm>
          <a:off x="561975" y="2931795"/>
          <a:ext cx="1021080" cy="201930"/>
          <a:chOff x="352425" y="2905125"/>
          <a:chExt cx="734035" cy="190500"/>
        </a:xfrm>
      </xdr:grpSpPr>
      <xdr:sp macro="" textlink="">
        <xdr:nvSpPr>
          <xdr:cNvPr id="4839991" name="Oval 1">
            <a:extLst>
              <a:ext uri="{FF2B5EF4-FFF2-40B4-BE49-F238E27FC236}">
                <a16:creationId xmlns:a16="http://schemas.microsoft.com/office/drawing/2014/main" id="{00000000-0008-0000-1500-000037DA4900}"/>
              </a:ext>
            </a:extLst>
          </xdr:cNvPr>
          <xdr:cNvSpPr>
            <a:spLocks noChangeArrowheads="1"/>
          </xdr:cNvSpPr>
        </xdr:nvSpPr>
        <xdr:spPr bwMode="auto">
          <a:xfrm>
            <a:off x="352425" y="2971800"/>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 name="TextBox 37">
            <a:extLst>
              <a:ext uri="{FF2B5EF4-FFF2-40B4-BE49-F238E27FC236}">
                <a16:creationId xmlns:a16="http://schemas.microsoft.com/office/drawing/2014/main" id="{00000000-0008-0000-1500-000026000000}"/>
              </a:ext>
            </a:extLst>
          </xdr:cNvPr>
          <xdr:cNvSpPr txBox="1"/>
        </xdr:nvSpPr>
        <xdr:spPr>
          <a:xfrm>
            <a:off x="493586" y="2905125"/>
            <a:ext cx="592874"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Operation</a:t>
            </a:r>
          </a:p>
        </xdr:txBody>
      </xdr:sp>
    </xdr:grpSp>
    <xdr:clientData/>
  </xdr:twoCellAnchor>
  <xdr:twoCellAnchor>
    <xdr:from>
      <xdr:col>2</xdr:col>
      <xdr:colOff>83820</xdr:colOff>
      <xdr:row>17</xdr:row>
      <xdr:rowOff>137160</xdr:rowOff>
    </xdr:from>
    <xdr:to>
      <xdr:col>4</xdr:col>
      <xdr:colOff>373380</xdr:colOff>
      <xdr:row>19</xdr:row>
      <xdr:rowOff>38100</xdr:rowOff>
    </xdr:to>
    <xdr:grpSp>
      <xdr:nvGrpSpPr>
        <xdr:cNvPr id="4839978" name="Group 46">
          <a:extLst>
            <a:ext uri="{FF2B5EF4-FFF2-40B4-BE49-F238E27FC236}">
              <a16:creationId xmlns:a16="http://schemas.microsoft.com/office/drawing/2014/main" id="{00000000-0008-0000-1500-00002ADA4900}"/>
            </a:ext>
          </a:extLst>
        </xdr:cNvPr>
        <xdr:cNvGrpSpPr>
          <a:grpSpLocks/>
        </xdr:cNvGrpSpPr>
      </xdr:nvGrpSpPr>
      <xdr:grpSpPr bwMode="auto">
        <a:xfrm>
          <a:off x="531495" y="3270885"/>
          <a:ext cx="1280160" cy="224790"/>
          <a:chOff x="361950" y="3124200"/>
          <a:chExt cx="1052428" cy="209550"/>
        </a:xfrm>
      </xdr:grpSpPr>
      <xdr:sp macro="" textlink="">
        <xdr:nvSpPr>
          <xdr:cNvPr id="4839989" name="Drawing 4">
            <a:extLst>
              <a:ext uri="{FF2B5EF4-FFF2-40B4-BE49-F238E27FC236}">
                <a16:creationId xmlns:a16="http://schemas.microsoft.com/office/drawing/2014/main" id="{00000000-0008-0000-1500-000035DA4900}"/>
              </a:ext>
            </a:extLst>
          </xdr:cNvPr>
          <xdr:cNvSpPr>
            <a:spLocks/>
          </xdr:cNvSpPr>
        </xdr:nvSpPr>
        <xdr:spPr bwMode="auto">
          <a:xfrm>
            <a:off x="361950" y="3162300"/>
            <a:ext cx="133350" cy="171450"/>
          </a:xfrm>
          <a:custGeom>
            <a:avLst/>
            <a:gdLst>
              <a:gd name="T0" fmla="*/ 0 w 16384"/>
              <a:gd name="T1" fmla="*/ 2147483646 h 16384"/>
              <a:gd name="T2" fmla="*/ 0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0 h 16384"/>
              <a:gd name="T12" fmla="*/ 2147483646 w 16384"/>
              <a:gd name="T13" fmla="*/ 2147483646 h 16384"/>
              <a:gd name="T14" fmla="*/ 0 w 16384"/>
              <a:gd name="T15" fmla="*/ 2147483646 h 16384"/>
              <a:gd name="T16" fmla="*/ 0 60000 65536"/>
              <a:gd name="T17" fmla="*/ 0 60000 65536"/>
              <a:gd name="T18" fmla="*/ 0 60000 65536"/>
              <a:gd name="T19" fmla="*/ 0 60000 65536"/>
              <a:gd name="T20" fmla="*/ 0 60000 65536"/>
              <a:gd name="T21" fmla="*/ 0 60000 65536"/>
              <a:gd name="T22" fmla="*/ 0 60000 65536"/>
              <a:gd name="T23" fmla="*/ 0 60000 65536"/>
              <a:gd name="T24" fmla="*/ 0 w 16384"/>
              <a:gd name="T25" fmla="*/ 0 h 16384"/>
              <a:gd name="T26" fmla="*/ 16384 w 16384"/>
              <a:gd name="T27" fmla="*/ 16384 h 16384"/>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16384" h="16384">
                <a:moveTo>
                  <a:pt x="0" y="3511"/>
                </a:moveTo>
                <a:lnTo>
                  <a:pt x="0" y="12873"/>
                </a:lnTo>
                <a:lnTo>
                  <a:pt x="10034" y="12873"/>
                </a:lnTo>
                <a:lnTo>
                  <a:pt x="10034" y="16384"/>
                </a:lnTo>
                <a:lnTo>
                  <a:pt x="16384" y="8192"/>
                </a:lnTo>
                <a:lnTo>
                  <a:pt x="10034" y="0"/>
                </a:lnTo>
                <a:lnTo>
                  <a:pt x="10034" y="3511"/>
                </a:lnTo>
                <a:lnTo>
                  <a:pt x="0" y="3511"/>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9" name="TextBox 38">
            <a:extLst>
              <a:ext uri="{FF2B5EF4-FFF2-40B4-BE49-F238E27FC236}">
                <a16:creationId xmlns:a16="http://schemas.microsoft.com/office/drawing/2014/main" id="{00000000-0008-0000-1500-000027000000}"/>
              </a:ext>
            </a:extLst>
          </xdr:cNvPr>
          <xdr:cNvSpPr txBox="1"/>
        </xdr:nvSpPr>
        <xdr:spPr>
          <a:xfrm>
            <a:off x="506850" y="3124200"/>
            <a:ext cx="907528" cy="1892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Transportation</a:t>
            </a:r>
          </a:p>
        </xdr:txBody>
      </xdr:sp>
    </xdr:grpSp>
    <xdr:clientData/>
  </xdr:twoCellAnchor>
  <xdr:twoCellAnchor>
    <xdr:from>
      <xdr:col>2</xdr:col>
      <xdr:colOff>76200</xdr:colOff>
      <xdr:row>19</xdr:row>
      <xdr:rowOff>137160</xdr:rowOff>
    </xdr:from>
    <xdr:to>
      <xdr:col>4</xdr:col>
      <xdr:colOff>152400</xdr:colOff>
      <xdr:row>21</xdr:row>
      <xdr:rowOff>22860</xdr:rowOff>
    </xdr:to>
    <xdr:grpSp>
      <xdr:nvGrpSpPr>
        <xdr:cNvPr id="4839979" name="Group 43">
          <a:extLst>
            <a:ext uri="{FF2B5EF4-FFF2-40B4-BE49-F238E27FC236}">
              <a16:creationId xmlns:a16="http://schemas.microsoft.com/office/drawing/2014/main" id="{00000000-0008-0000-1500-00002BDA4900}"/>
            </a:ext>
          </a:extLst>
        </xdr:cNvPr>
        <xdr:cNvGrpSpPr>
          <a:grpSpLocks/>
        </xdr:cNvGrpSpPr>
      </xdr:nvGrpSpPr>
      <xdr:grpSpPr bwMode="auto">
        <a:xfrm>
          <a:off x="523875" y="3594735"/>
          <a:ext cx="1066800" cy="209550"/>
          <a:chOff x="342900" y="3343275"/>
          <a:chExt cx="821150" cy="190500"/>
        </a:xfrm>
      </xdr:grpSpPr>
      <xdr:sp macro="" textlink="">
        <xdr:nvSpPr>
          <xdr:cNvPr id="4839987" name="Rectangle 2">
            <a:extLst>
              <a:ext uri="{FF2B5EF4-FFF2-40B4-BE49-F238E27FC236}">
                <a16:creationId xmlns:a16="http://schemas.microsoft.com/office/drawing/2014/main" id="{00000000-0008-0000-1500-000033DA4900}"/>
              </a:ext>
            </a:extLst>
          </xdr:cNvPr>
          <xdr:cNvSpPr>
            <a:spLocks noChangeArrowheads="1"/>
          </xdr:cNvSpPr>
        </xdr:nvSpPr>
        <xdr:spPr bwMode="auto">
          <a:xfrm>
            <a:off x="342900" y="3409950"/>
            <a:ext cx="123825" cy="1238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1" name="TextBox 40">
            <a:extLst>
              <a:ext uri="{FF2B5EF4-FFF2-40B4-BE49-F238E27FC236}">
                <a16:creationId xmlns:a16="http://schemas.microsoft.com/office/drawing/2014/main" id="{00000000-0008-0000-1500-000029000000}"/>
              </a:ext>
            </a:extLst>
          </xdr:cNvPr>
          <xdr:cNvSpPr txBox="1"/>
        </xdr:nvSpPr>
        <xdr:spPr>
          <a:xfrm>
            <a:off x="522060" y="3343275"/>
            <a:ext cx="641990" cy="1839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Inspection</a:t>
            </a:r>
          </a:p>
        </xdr:txBody>
      </xdr:sp>
    </xdr:grpSp>
    <xdr:clientData/>
  </xdr:twoCellAnchor>
  <xdr:twoCellAnchor>
    <xdr:from>
      <xdr:col>2</xdr:col>
      <xdr:colOff>114300</xdr:colOff>
      <xdr:row>22</xdr:row>
      <xdr:rowOff>22860</xdr:rowOff>
    </xdr:from>
    <xdr:to>
      <xdr:col>3</xdr:col>
      <xdr:colOff>297180</xdr:colOff>
      <xdr:row>23</xdr:row>
      <xdr:rowOff>91440</xdr:rowOff>
    </xdr:to>
    <xdr:grpSp>
      <xdr:nvGrpSpPr>
        <xdr:cNvPr id="4839980" name="Group 44">
          <a:extLst>
            <a:ext uri="{FF2B5EF4-FFF2-40B4-BE49-F238E27FC236}">
              <a16:creationId xmlns:a16="http://schemas.microsoft.com/office/drawing/2014/main" id="{00000000-0008-0000-1500-00002CDA4900}"/>
            </a:ext>
          </a:extLst>
        </xdr:cNvPr>
        <xdr:cNvGrpSpPr>
          <a:grpSpLocks/>
        </xdr:cNvGrpSpPr>
      </xdr:nvGrpSpPr>
      <xdr:grpSpPr bwMode="auto">
        <a:xfrm>
          <a:off x="561975" y="3966210"/>
          <a:ext cx="678180" cy="230505"/>
          <a:chOff x="342900" y="3562350"/>
          <a:chExt cx="547645" cy="200025"/>
        </a:xfrm>
      </xdr:grpSpPr>
      <xdr:sp macro="" textlink="">
        <xdr:nvSpPr>
          <xdr:cNvPr id="4839985" name="Drawing 12">
            <a:extLst>
              <a:ext uri="{FF2B5EF4-FFF2-40B4-BE49-F238E27FC236}">
                <a16:creationId xmlns:a16="http://schemas.microsoft.com/office/drawing/2014/main" id="{00000000-0008-0000-1500-000031DA4900}"/>
              </a:ext>
            </a:extLst>
          </xdr:cNvPr>
          <xdr:cNvSpPr>
            <a:spLocks/>
          </xdr:cNvSpPr>
        </xdr:nvSpPr>
        <xdr:spPr bwMode="auto">
          <a:xfrm>
            <a:off x="342900" y="3629025"/>
            <a:ext cx="133350" cy="133350"/>
          </a:xfrm>
          <a:custGeom>
            <a:avLst/>
            <a:gdLst>
              <a:gd name="T0" fmla="*/ 0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0 h 16384"/>
              <a:gd name="T72" fmla="*/ 2147483646 w 16384"/>
              <a:gd name="T73" fmla="*/ 2147483646 h 16384"/>
              <a:gd name="T74" fmla="*/ 2147483646 w 16384"/>
              <a:gd name="T75" fmla="*/ 2147483646 h 16384"/>
              <a:gd name="T76" fmla="*/ 0 w 16384"/>
              <a:gd name="T77" fmla="*/ 2147483646 h 16384"/>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384"/>
              <a:gd name="T118" fmla="*/ 0 h 16384"/>
              <a:gd name="T119" fmla="*/ 16384 w 16384"/>
              <a:gd name="T120" fmla="*/ 16384 h 16384"/>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384" h="16384">
                <a:moveTo>
                  <a:pt x="0" y="74"/>
                </a:moveTo>
                <a:lnTo>
                  <a:pt x="0" y="16384"/>
                </a:lnTo>
                <a:lnTo>
                  <a:pt x="692" y="16235"/>
                </a:lnTo>
                <a:lnTo>
                  <a:pt x="1038" y="16235"/>
                </a:lnTo>
                <a:lnTo>
                  <a:pt x="1500" y="16161"/>
                </a:lnTo>
                <a:lnTo>
                  <a:pt x="2538" y="16161"/>
                </a:lnTo>
                <a:lnTo>
                  <a:pt x="2885" y="16235"/>
                </a:lnTo>
                <a:lnTo>
                  <a:pt x="3461" y="16310"/>
                </a:lnTo>
                <a:lnTo>
                  <a:pt x="3808" y="16310"/>
                </a:lnTo>
                <a:lnTo>
                  <a:pt x="4154" y="16384"/>
                </a:lnTo>
                <a:lnTo>
                  <a:pt x="6461" y="16384"/>
                </a:lnTo>
                <a:lnTo>
                  <a:pt x="6807" y="16310"/>
                </a:lnTo>
                <a:lnTo>
                  <a:pt x="7384" y="16310"/>
                </a:lnTo>
                <a:lnTo>
                  <a:pt x="7730" y="16235"/>
                </a:lnTo>
                <a:lnTo>
                  <a:pt x="8192" y="16235"/>
                </a:lnTo>
                <a:lnTo>
                  <a:pt x="8769" y="16086"/>
                </a:lnTo>
                <a:lnTo>
                  <a:pt x="9115" y="15937"/>
                </a:lnTo>
                <a:lnTo>
                  <a:pt x="9577" y="15863"/>
                </a:lnTo>
                <a:lnTo>
                  <a:pt x="10038" y="15714"/>
                </a:lnTo>
                <a:lnTo>
                  <a:pt x="10961" y="15267"/>
                </a:lnTo>
                <a:lnTo>
                  <a:pt x="11423" y="15118"/>
                </a:lnTo>
                <a:lnTo>
                  <a:pt x="11884" y="14820"/>
                </a:lnTo>
                <a:lnTo>
                  <a:pt x="12576" y="14448"/>
                </a:lnTo>
                <a:lnTo>
                  <a:pt x="12923" y="14150"/>
                </a:lnTo>
                <a:lnTo>
                  <a:pt x="13499" y="13852"/>
                </a:lnTo>
                <a:lnTo>
                  <a:pt x="13846" y="13703"/>
                </a:lnTo>
                <a:lnTo>
                  <a:pt x="13961" y="13405"/>
                </a:lnTo>
                <a:lnTo>
                  <a:pt x="14307" y="13256"/>
                </a:lnTo>
                <a:lnTo>
                  <a:pt x="14653" y="12958"/>
                </a:lnTo>
                <a:lnTo>
                  <a:pt x="14884" y="12735"/>
                </a:lnTo>
                <a:lnTo>
                  <a:pt x="15115" y="12362"/>
                </a:lnTo>
                <a:lnTo>
                  <a:pt x="15461" y="11990"/>
                </a:lnTo>
                <a:lnTo>
                  <a:pt x="15692" y="11618"/>
                </a:lnTo>
                <a:lnTo>
                  <a:pt x="15807" y="11171"/>
                </a:lnTo>
                <a:lnTo>
                  <a:pt x="16038" y="10799"/>
                </a:lnTo>
                <a:lnTo>
                  <a:pt x="16153" y="10426"/>
                </a:lnTo>
                <a:lnTo>
                  <a:pt x="16153" y="10128"/>
                </a:lnTo>
                <a:lnTo>
                  <a:pt x="16269" y="9756"/>
                </a:lnTo>
                <a:lnTo>
                  <a:pt x="16269" y="9458"/>
                </a:lnTo>
                <a:lnTo>
                  <a:pt x="16384" y="9160"/>
                </a:lnTo>
                <a:lnTo>
                  <a:pt x="16384" y="7671"/>
                </a:lnTo>
                <a:lnTo>
                  <a:pt x="16269" y="7447"/>
                </a:lnTo>
                <a:lnTo>
                  <a:pt x="16269" y="6926"/>
                </a:lnTo>
                <a:lnTo>
                  <a:pt x="16153" y="6479"/>
                </a:lnTo>
                <a:lnTo>
                  <a:pt x="16038" y="6256"/>
                </a:lnTo>
                <a:lnTo>
                  <a:pt x="16038" y="5958"/>
                </a:lnTo>
                <a:lnTo>
                  <a:pt x="15922" y="5585"/>
                </a:lnTo>
                <a:lnTo>
                  <a:pt x="15922" y="5362"/>
                </a:lnTo>
                <a:lnTo>
                  <a:pt x="15807" y="4990"/>
                </a:lnTo>
                <a:lnTo>
                  <a:pt x="15576" y="4692"/>
                </a:lnTo>
                <a:lnTo>
                  <a:pt x="15115" y="4245"/>
                </a:lnTo>
                <a:lnTo>
                  <a:pt x="14769" y="3947"/>
                </a:lnTo>
                <a:lnTo>
                  <a:pt x="14307" y="3724"/>
                </a:lnTo>
                <a:lnTo>
                  <a:pt x="13961" y="3426"/>
                </a:lnTo>
                <a:lnTo>
                  <a:pt x="13730" y="3202"/>
                </a:lnTo>
                <a:lnTo>
                  <a:pt x="13384" y="3128"/>
                </a:lnTo>
                <a:lnTo>
                  <a:pt x="13269" y="2830"/>
                </a:lnTo>
                <a:lnTo>
                  <a:pt x="12923" y="2607"/>
                </a:lnTo>
                <a:lnTo>
                  <a:pt x="12692" y="2383"/>
                </a:lnTo>
                <a:lnTo>
                  <a:pt x="12230" y="2085"/>
                </a:lnTo>
                <a:lnTo>
                  <a:pt x="11884" y="1787"/>
                </a:lnTo>
                <a:lnTo>
                  <a:pt x="11192" y="1341"/>
                </a:lnTo>
                <a:lnTo>
                  <a:pt x="10730" y="1192"/>
                </a:lnTo>
                <a:lnTo>
                  <a:pt x="10384" y="968"/>
                </a:lnTo>
                <a:lnTo>
                  <a:pt x="10038" y="819"/>
                </a:lnTo>
                <a:lnTo>
                  <a:pt x="9692" y="819"/>
                </a:lnTo>
                <a:lnTo>
                  <a:pt x="9115" y="596"/>
                </a:lnTo>
                <a:lnTo>
                  <a:pt x="8654" y="596"/>
                </a:lnTo>
                <a:lnTo>
                  <a:pt x="8192" y="447"/>
                </a:lnTo>
                <a:lnTo>
                  <a:pt x="6807" y="149"/>
                </a:lnTo>
                <a:lnTo>
                  <a:pt x="6346" y="149"/>
                </a:lnTo>
                <a:lnTo>
                  <a:pt x="5654" y="0"/>
                </a:lnTo>
                <a:lnTo>
                  <a:pt x="3115" y="0"/>
                </a:lnTo>
                <a:lnTo>
                  <a:pt x="2769" y="74"/>
                </a:lnTo>
                <a:lnTo>
                  <a:pt x="1731" y="74"/>
                </a:lnTo>
                <a:lnTo>
                  <a:pt x="1385" y="149"/>
                </a:lnTo>
                <a:lnTo>
                  <a:pt x="692" y="149"/>
                </a:lnTo>
                <a:lnTo>
                  <a:pt x="0" y="74"/>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42" name="TextBox 41">
            <a:extLst>
              <a:ext uri="{FF2B5EF4-FFF2-40B4-BE49-F238E27FC236}">
                <a16:creationId xmlns:a16="http://schemas.microsoft.com/office/drawing/2014/main" id="{00000000-0008-0000-1500-00002A000000}"/>
              </a:ext>
            </a:extLst>
          </xdr:cNvPr>
          <xdr:cNvSpPr txBox="1"/>
        </xdr:nvSpPr>
        <xdr:spPr>
          <a:xfrm>
            <a:off x="513114" y="3562350"/>
            <a:ext cx="377431" cy="1806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Delay</a:t>
            </a:r>
          </a:p>
        </xdr:txBody>
      </xdr:sp>
    </xdr:grpSp>
    <xdr:clientData/>
  </xdr:twoCellAnchor>
  <xdr:twoCellAnchor>
    <xdr:from>
      <xdr:col>2</xdr:col>
      <xdr:colOff>83820</xdr:colOff>
      <xdr:row>24</xdr:row>
      <xdr:rowOff>22860</xdr:rowOff>
    </xdr:from>
    <xdr:to>
      <xdr:col>4</xdr:col>
      <xdr:colOff>45720</xdr:colOff>
      <xdr:row>25</xdr:row>
      <xdr:rowOff>83820</xdr:rowOff>
    </xdr:to>
    <xdr:grpSp>
      <xdr:nvGrpSpPr>
        <xdr:cNvPr id="4839981" name="Group 45">
          <a:extLst>
            <a:ext uri="{FF2B5EF4-FFF2-40B4-BE49-F238E27FC236}">
              <a16:creationId xmlns:a16="http://schemas.microsoft.com/office/drawing/2014/main" id="{00000000-0008-0000-1500-00002DDA4900}"/>
            </a:ext>
          </a:extLst>
        </xdr:cNvPr>
        <xdr:cNvGrpSpPr>
          <a:grpSpLocks/>
        </xdr:cNvGrpSpPr>
      </xdr:nvGrpSpPr>
      <xdr:grpSpPr bwMode="auto">
        <a:xfrm>
          <a:off x="531495" y="4290060"/>
          <a:ext cx="952500" cy="222885"/>
          <a:chOff x="314325" y="3790950"/>
          <a:chExt cx="662999" cy="190500"/>
        </a:xfrm>
      </xdr:grpSpPr>
      <xdr:sp macro="" textlink="">
        <xdr:nvSpPr>
          <xdr:cNvPr id="4839983" name="Drawing 3">
            <a:extLst>
              <a:ext uri="{FF2B5EF4-FFF2-40B4-BE49-F238E27FC236}">
                <a16:creationId xmlns:a16="http://schemas.microsoft.com/office/drawing/2014/main" id="{00000000-0008-0000-1500-00002FDA4900}"/>
              </a:ext>
            </a:extLst>
          </xdr:cNvPr>
          <xdr:cNvSpPr>
            <a:spLocks/>
          </xdr:cNvSpPr>
        </xdr:nvSpPr>
        <xdr:spPr bwMode="auto">
          <a:xfrm>
            <a:off x="314325" y="3867150"/>
            <a:ext cx="161925" cy="114300"/>
          </a:xfrm>
          <a:custGeom>
            <a:avLst/>
            <a:gdLst>
              <a:gd name="T0" fmla="*/ 2147483646 w 16384"/>
              <a:gd name="T1" fmla="*/ 2147483646 h 16384"/>
              <a:gd name="T2" fmla="*/ 2147483646 w 16384"/>
              <a:gd name="T3" fmla="*/ 0 h 16384"/>
              <a:gd name="T4" fmla="*/ 0 w 16384"/>
              <a:gd name="T5" fmla="*/ 0 h 16384"/>
              <a:gd name="T6" fmla="*/ 2147483646 w 16384"/>
              <a:gd name="T7" fmla="*/ 2147483646 h 16384"/>
              <a:gd name="T8" fmla="*/ 0 60000 65536"/>
              <a:gd name="T9" fmla="*/ 0 60000 65536"/>
              <a:gd name="T10" fmla="*/ 0 60000 65536"/>
              <a:gd name="T11" fmla="*/ 0 60000 65536"/>
              <a:gd name="T12" fmla="*/ 0 w 16384"/>
              <a:gd name="T13" fmla="*/ 0 h 16384"/>
              <a:gd name="T14" fmla="*/ 16384 w 16384"/>
              <a:gd name="T15" fmla="*/ 16384 h 16384"/>
            </a:gdLst>
            <a:ahLst/>
            <a:cxnLst>
              <a:cxn ang="T8">
                <a:pos x="T0" y="T1"/>
              </a:cxn>
              <a:cxn ang="T9">
                <a:pos x="T2" y="T3"/>
              </a:cxn>
              <a:cxn ang="T10">
                <a:pos x="T4" y="T5"/>
              </a:cxn>
              <a:cxn ang="T11">
                <a:pos x="T6" y="T7"/>
              </a:cxn>
            </a:cxnLst>
            <a:rect l="T12" t="T13" r="T14" b="T15"/>
            <a:pathLst>
              <a:path w="16384" h="16384">
                <a:moveTo>
                  <a:pt x="8192" y="16384"/>
                </a:moveTo>
                <a:lnTo>
                  <a:pt x="16384" y="0"/>
                </a:lnTo>
                <a:lnTo>
                  <a:pt x="0" y="0"/>
                </a:lnTo>
                <a:lnTo>
                  <a:pt x="8192" y="16384"/>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43" name="TextBox 42">
            <a:extLst>
              <a:ext uri="{FF2B5EF4-FFF2-40B4-BE49-F238E27FC236}">
                <a16:creationId xmlns:a16="http://schemas.microsoft.com/office/drawing/2014/main" id="{00000000-0008-0000-1500-00002B000000}"/>
              </a:ext>
            </a:extLst>
          </xdr:cNvPr>
          <xdr:cNvSpPr txBox="1"/>
        </xdr:nvSpPr>
        <xdr:spPr>
          <a:xfrm>
            <a:off x="516714" y="3790950"/>
            <a:ext cx="460610" cy="177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Storage</a:t>
            </a:r>
          </a:p>
        </xdr:txBody>
      </xdr:sp>
    </xdr:grpSp>
    <xdr:clientData/>
  </xdr:twoCellAnchor>
  <xdr:twoCellAnchor>
    <xdr:from>
      <xdr:col>1</xdr:col>
      <xdr:colOff>95250</xdr:colOff>
      <xdr:row>0</xdr:row>
      <xdr:rowOff>180975</xdr:rowOff>
    </xdr:from>
    <xdr:to>
      <xdr:col>3</xdr:col>
      <xdr:colOff>447675</xdr:colOff>
      <xdr:row>0</xdr:row>
      <xdr:rowOff>549275</xdr:rowOff>
    </xdr:to>
    <xdr:pic>
      <xdr:nvPicPr>
        <xdr:cNvPr id="29" name="Picture 21">
          <a:extLst>
            <a:ext uri="{FF2B5EF4-FFF2-40B4-BE49-F238E27FC236}">
              <a16:creationId xmlns:a16="http://schemas.microsoft.com/office/drawing/2014/main" id="{00000000-0008-0000-1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71450" y="180975"/>
          <a:ext cx="12668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1</xdr:col>
      <xdr:colOff>571500</xdr:colOff>
      <xdr:row>0</xdr:row>
      <xdr:rowOff>549275</xdr:rowOff>
    </xdr:to>
    <xdr:pic>
      <xdr:nvPicPr>
        <xdr:cNvPr id="2" name="Picture 21">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33350" y="180975"/>
          <a:ext cx="12668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0</xdr:rowOff>
        </xdr:from>
        <xdr:to>
          <xdr:col>1</xdr:col>
          <xdr:colOff>581025</xdr:colOff>
          <xdr:row>2</xdr:row>
          <xdr:rowOff>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1700-000003F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Prototype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1</xdr:row>
          <xdr:rowOff>0</xdr:rowOff>
        </xdr:from>
        <xdr:to>
          <xdr:col>2</xdr:col>
          <xdr:colOff>552450</xdr:colOff>
          <xdr:row>2</xdr:row>
          <xdr:rowOff>0</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1700-000004F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Pre-Launch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1</xdr:row>
          <xdr:rowOff>0</xdr:rowOff>
        </xdr:from>
        <xdr:to>
          <xdr:col>4</xdr:col>
          <xdr:colOff>485775</xdr:colOff>
          <xdr:row>2</xdr:row>
          <xdr:rowOff>0</xdr:rowOff>
        </xdr:to>
        <xdr:sp macro="" textlink="">
          <xdr:nvSpPr>
            <xdr:cNvPr id="62469" name="Check Box 5" hidden="1">
              <a:extLst>
                <a:ext uri="{63B3BB69-23CF-44E3-9099-C40C66FF867C}">
                  <a14:compatExt spid="_x0000_s62469"/>
                </a:ext>
                <a:ext uri="{FF2B5EF4-FFF2-40B4-BE49-F238E27FC236}">
                  <a16:creationId xmlns:a16="http://schemas.microsoft.com/office/drawing/2014/main" id="{00000000-0008-0000-1700-000005F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Production</a:t>
              </a:r>
            </a:p>
          </xdr:txBody>
        </xdr:sp>
        <xdr:clientData fLocksWithSheet="0"/>
      </xdr:twoCellAnchor>
    </mc:Choice>
    <mc:Fallback/>
  </mc:AlternateContent>
  <xdr:twoCellAnchor>
    <xdr:from>
      <xdr:col>0</xdr:col>
      <xdr:colOff>228600</xdr:colOff>
      <xdr:row>0</xdr:row>
      <xdr:rowOff>171450</xdr:rowOff>
    </xdr:from>
    <xdr:to>
      <xdr:col>1</xdr:col>
      <xdr:colOff>1000125</xdr:colOff>
      <xdr:row>0</xdr:row>
      <xdr:rowOff>539750</xdr:rowOff>
    </xdr:to>
    <xdr:pic>
      <xdr:nvPicPr>
        <xdr:cNvPr id="7" name="Picture 21">
          <a:extLst>
            <a:ext uri="{FF2B5EF4-FFF2-40B4-BE49-F238E27FC236}">
              <a16:creationId xmlns:a16="http://schemas.microsoft.com/office/drawing/2014/main" id="{00000000-0008-0000-1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28600" y="171450"/>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7</xdr:col>
      <xdr:colOff>281940</xdr:colOff>
      <xdr:row>10</xdr:row>
      <xdr:rowOff>358140</xdr:rowOff>
    </xdr:from>
    <xdr:to>
      <xdr:col>7</xdr:col>
      <xdr:colOff>281940</xdr:colOff>
      <xdr:row>10</xdr:row>
      <xdr:rowOff>358140</xdr:rowOff>
    </xdr:to>
    <xdr:sp macro="" textlink="">
      <xdr:nvSpPr>
        <xdr:cNvPr id="1846968" name="Line 1">
          <a:extLst>
            <a:ext uri="{FF2B5EF4-FFF2-40B4-BE49-F238E27FC236}">
              <a16:creationId xmlns:a16="http://schemas.microsoft.com/office/drawing/2014/main" id="{00000000-0008-0000-1800-0000B82E1C00}"/>
            </a:ext>
          </a:extLst>
        </xdr:cNvPr>
        <xdr:cNvSpPr>
          <a:spLocks noChangeShapeType="1"/>
        </xdr:cNvSpPr>
      </xdr:nvSpPr>
      <xdr:spPr bwMode="auto">
        <a:xfrm>
          <a:off x="4617720" y="2537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9</xdr:row>
      <xdr:rowOff>350520</xdr:rowOff>
    </xdr:from>
    <xdr:to>
      <xdr:col>7</xdr:col>
      <xdr:colOff>281940</xdr:colOff>
      <xdr:row>9</xdr:row>
      <xdr:rowOff>350520</xdr:rowOff>
    </xdr:to>
    <xdr:sp macro="" textlink="">
      <xdr:nvSpPr>
        <xdr:cNvPr id="1846969" name="Line 2">
          <a:extLst>
            <a:ext uri="{FF2B5EF4-FFF2-40B4-BE49-F238E27FC236}">
              <a16:creationId xmlns:a16="http://schemas.microsoft.com/office/drawing/2014/main" id="{00000000-0008-0000-1800-0000B92E1C00}"/>
            </a:ext>
          </a:extLst>
        </xdr:cNvPr>
        <xdr:cNvSpPr>
          <a:spLocks noChangeShapeType="1"/>
        </xdr:cNvSpPr>
      </xdr:nvSpPr>
      <xdr:spPr bwMode="auto">
        <a:xfrm>
          <a:off x="4617720" y="23698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29</xdr:row>
      <xdr:rowOff>0</xdr:rowOff>
    </xdr:from>
    <xdr:to>
      <xdr:col>7</xdr:col>
      <xdr:colOff>281940</xdr:colOff>
      <xdr:row>29</xdr:row>
      <xdr:rowOff>0</xdr:rowOff>
    </xdr:to>
    <xdr:sp macro="" textlink="">
      <xdr:nvSpPr>
        <xdr:cNvPr id="1846970" name="Line 4">
          <a:extLst>
            <a:ext uri="{FF2B5EF4-FFF2-40B4-BE49-F238E27FC236}">
              <a16:creationId xmlns:a16="http://schemas.microsoft.com/office/drawing/2014/main" id="{00000000-0008-0000-1800-0000BA2E1C00}"/>
            </a:ext>
          </a:extLst>
        </xdr:cNvPr>
        <xdr:cNvSpPr>
          <a:spLocks noChangeShapeType="1"/>
        </xdr:cNvSpPr>
      </xdr:nvSpPr>
      <xdr:spPr bwMode="auto">
        <a:xfrm>
          <a:off x="4617720" y="6019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27</xdr:row>
      <xdr:rowOff>350520</xdr:rowOff>
    </xdr:from>
    <xdr:to>
      <xdr:col>7</xdr:col>
      <xdr:colOff>281940</xdr:colOff>
      <xdr:row>27</xdr:row>
      <xdr:rowOff>350520</xdr:rowOff>
    </xdr:to>
    <xdr:sp macro="" textlink="">
      <xdr:nvSpPr>
        <xdr:cNvPr id="1846971" name="Line 5">
          <a:extLst>
            <a:ext uri="{FF2B5EF4-FFF2-40B4-BE49-F238E27FC236}">
              <a16:creationId xmlns:a16="http://schemas.microsoft.com/office/drawing/2014/main" id="{00000000-0008-0000-1800-0000BB2E1C00}"/>
            </a:ext>
          </a:extLst>
        </xdr:cNvPr>
        <xdr:cNvSpPr>
          <a:spLocks noChangeShapeType="1"/>
        </xdr:cNvSpPr>
      </xdr:nvSpPr>
      <xdr:spPr bwMode="auto">
        <a:xfrm>
          <a:off x="4617720" y="5829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142875</xdr:colOff>
      <xdr:row>0</xdr:row>
      <xdr:rowOff>171450</xdr:rowOff>
    </xdr:from>
    <xdr:to>
      <xdr:col>1</xdr:col>
      <xdr:colOff>1123950</xdr:colOff>
      <xdr:row>0</xdr:row>
      <xdr:rowOff>539750</xdr:rowOff>
    </xdr:to>
    <xdr:pic>
      <xdr:nvPicPr>
        <xdr:cNvPr id="8" name="Picture 21">
          <a:extLst>
            <a:ext uri="{FF2B5EF4-FFF2-40B4-BE49-F238E27FC236}">
              <a16:creationId xmlns:a16="http://schemas.microsoft.com/office/drawing/2014/main" id="{00000000-0008-0000-1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42875" y="171450"/>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7</xdr:col>
      <xdr:colOff>281940</xdr:colOff>
      <xdr:row>10</xdr:row>
      <xdr:rowOff>358140</xdr:rowOff>
    </xdr:from>
    <xdr:to>
      <xdr:col>7</xdr:col>
      <xdr:colOff>281940</xdr:colOff>
      <xdr:row>10</xdr:row>
      <xdr:rowOff>358140</xdr:rowOff>
    </xdr:to>
    <xdr:sp macro="" textlink="">
      <xdr:nvSpPr>
        <xdr:cNvPr id="2" name="Line 1">
          <a:extLst>
            <a:ext uri="{FF2B5EF4-FFF2-40B4-BE49-F238E27FC236}">
              <a16:creationId xmlns:a16="http://schemas.microsoft.com/office/drawing/2014/main" id="{00000000-0008-0000-1900-000002000000}"/>
            </a:ext>
          </a:extLst>
        </xdr:cNvPr>
        <xdr:cNvSpPr>
          <a:spLocks noChangeShapeType="1"/>
        </xdr:cNvSpPr>
      </xdr:nvSpPr>
      <xdr:spPr bwMode="auto">
        <a:xfrm>
          <a:off x="4520565" y="271081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9</xdr:row>
      <xdr:rowOff>350520</xdr:rowOff>
    </xdr:from>
    <xdr:to>
      <xdr:col>7</xdr:col>
      <xdr:colOff>281940</xdr:colOff>
      <xdr:row>9</xdr:row>
      <xdr:rowOff>350520</xdr:rowOff>
    </xdr:to>
    <xdr:sp macro="" textlink="">
      <xdr:nvSpPr>
        <xdr:cNvPr id="3" name="Line 2">
          <a:extLst>
            <a:ext uri="{FF2B5EF4-FFF2-40B4-BE49-F238E27FC236}">
              <a16:creationId xmlns:a16="http://schemas.microsoft.com/office/drawing/2014/main" id="{00000000-0008-0000-1900-000003000000}"/>
            </a:ext>
          </a:extLst>
        </xdr:cNvPr>
        <xdr:cNvSpPr>
          <a:spLocks noChangeShapeType="1"/>
        </xdr:cNvSpPr>
      </xdr:nvSpPr>
      <xdr:spPr bwMode="auto">
        <a:xfrm>
          <a:off x="4520565" y="255079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29</xdr:row>
      <xdr:rowOff>0</xdr:rowOff>
    </xdr:from>
    <xdr:to>
      <xdr:col>7</xdr:col>
      <xdr:colOff>281940</xdr:colOff>
      <xdr:row>29</xdr:row>
      <xdr:rowOff>0</xdr:rowOff>
    </xdr:to>
    <xdr:sp macro="" textlink="">
      <xdr:nvSpPr>
        <xdr:cNvPr id="4" name="Line 4">
          <a:extLst>
            <a:ext uri="{FF2B5EF4-FFF2-40B4-BE49-F238E27FC236}">
              <a16:creationId xmlns:a16="http://schemas.microsoft.com/office/drawing/2014/main" id="{00000000-0008-0000-1900-000004000000}"/>
            </a:ext>
          </a:extLst>
        </xdr:cNvPr>
        <xdr:cNvSpPr>
          <a:spLocks noChangeShapeType="1"/>
        </xdr:cNvSpPr>
      </xdr:nvSpPr>
      <xdr:spPr bwMode="auto">
        <a:xfrm>
          <a:off x="4520565" y="6200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27</xdr:row>
      <xdr:rowOff>350520</xdr:rowOff>
    </xdr:from>
    <xdr:to>
      <xdr:col>7</xdr:col>
      <xdr:colOff>281940</xdr:colOff>
      <xdr:row>27</xdr:row>
      <xdr:rowOff>350520</xdr:rowOff>
    </xdr:to>
    <xdr:sp macro="" textlink="">
      <xdr:nvSpPr>
        <xdr:cNvPr id="5" name="Line 5">
          <a:extLst>
            <a:ext uri="{FF2B5EF4-FFF2-40B4-BE49-F238E27FC236}">
              <a16:creationId xmlns:a16="http://schemas.microsoft.com/office/drawing/2014/main" id="{00000000-0008-0000-1900-000005000000}"/>
            </a:ext>
          </a:extLst>
        </xdr:cNvPr>
        <xdr:cNvSpPr>
          <a:spLocks noChangeShapeType="1"/>
        </xdr:cNvSpPr>
      </xdr:nvSpPr>
      <xdr:spPr bwMode="auto">
        <a:xfrm>
          <a:off x="4520565" y="600837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190500</xdr:colOff>
      <xdr:row>0</xdr:row>
      <xdr:rowOff>171450</xdr:rowOff>
    </xdr:from>
    <xdr:to>
      <xdr:col>2</xdr:col>
      <xdr:colOff>200025</xdr:colOff>
      <xdr:row>0</xdr:row>
      <xdr:rowOff>539750</xdr:rowOff>
    </xdr:to>
    <xdr:pic>
      <xdr:nvPicPr>
        <xdr:cNvPr id="8" name="Picture 21">
          <a:extLst>
            <a:ext uri="{FF2B5EF4-FFF2-40B4-BE49-F238E27FC236}">
              <a16:creationId xmlns:a16="http://schemas.microsoft.com/office/drawing/2014/main" id="{00000000-0008-0000-19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90500" y="171450"/>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7</xdr:col>
      <xdr:colOff>281940</xdr:colOff>
      <xdr:row>10</xdr:row>
      <xdr:rowOff>358140</xdr:rowOff>
    </xdr:from>
    <xdr:to>
      <xdr:col>7</xdr:col>
      <xdr:colOff>281940</xdr:colOff>
      <xdr:row>10</xdr:row>
      <xdr:rowOff>358140</xdr:rowOff>
    </xdr:to>
    <xdr:sp macro="" textlink="">
      <xdr:nvSpPr>
        <xdr:cNvPr id="3733703" name="Line 1">
          <a:extLst>
            <a:ext uri="{FF2B5EF4-FFF2-40B4-BE49-F238E27FC236}">
              <a16:creationId xmlns:a16="http://schemas.microsoft.com/office/drawing/2014/main" id="{00000000-0008-0000-1A00-0000C7F83800}"/>
            </a:ext>
          </a:extLst>
        </xdr:cNvPr>
        <xdr:cNvSpPr>
          <a:spLocks noChangeShapeType="1"/>
        </xdr:cNvSpPr>
      </xdr:nvSpPr>
      <xdr:spPr bwMode="auto">
        <a:xfrm>
          <a:off x="4617720" y="22783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9</xdr:row>
      <xdr:rowOff>350520</xdr:rowOff>
    </xdr:from>
    <xdr:to>
      <xdr:col>7</xdr:col>
      <xdr:colOff>281940</xdr:colOff>
      <xdr:row>9</xdr:row>
      <xdr:rowOff>350520</xdr:rowOff>
    </xdr:to>
    <xdr:sp macro="" textlink="">
      <xdr:nvSpPr>
        <xdr:cNvPr id="3733704" name="Line 2">
          <a:extLst>
            <a:ext uri="{FF2B5EF4-FFF2-40B4-BE49-F238E27FC236}">
              <a16:creationId xmlns:a16="http://schemas.microsoft.com/office/drawing/2014/main" id="{00000000-0008-0000-1A00-0000C8F83800}"/>
            </a:ext>
          </a:extLst>
        </xdr:cNvPr>
        <xdr:cNvSpPr>
          <a:spLocks noChangeShapeType="1"/>
        </xdr:cNvSpPr>
      </xdr:nvSpPr>
      <xdr:spPr bwMode="auto">
        <a:xfrm>
          <a:off x="4617720" y="21107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152400</xdr:colOff>
      <xdr:row>0</xdr:row>
      <xdr:rowOff>190500</xdr:rowOff>
    </xdr:from>
    <xdr:to>
      <xdr:col>2</xdr:col>
      <xdr:colOff>161925</xdr:colOff>
      <xdr:row>0</xdr:row>
      <xdr:rowOff>558800</xdr:rowOff>
    </xdr:to>
    <xdr:pic>
      <xdr:nvPicPr>
        <xdr:cNvPr id="5" name="Picture 21">
          <a:extLst>
            <a:ext uri="{FF2B5EF4-FFF2-40B4-BE49-F238E27FC236}">
              <a16:creationId xmlns:a16="http://schemas.microsoft.com/office/drawing/2014/main" id="{00000000-0008-0000-1A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52400" y="190500"/>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7</xdr:col>
      <xdr:colOff>281940</xdr:colOff>
      <xdr:row>10</xdr:row>
      <xdr:rowOff>358140</xdr:rowOff>
    </xdr:from>
    <xdr:to>
      <xdr:col>7</xdr:col>
      <xdr:colOff>281940</xdr:colOff>
      <xdr:row>10</xdr:row>
      <xdr:rowOff>358140</xdr:rowOff>
    </xdr:to>
    <xdr:sp macro="" textlink="">
      <xdr:nvSpPr>
        <xdr:cNvPr id="1847714" name="Line 1">
          <a:extLst>
            <a:ext uri="{FF2B5EF4-FFF2-40B4-BE49-F238E27FC236}">
              <a16:creationId xmlns:a16="http://schemas.microsoft.com/office/drawing/2014/main" id="{00000000-0008-0000-1B00-0000A2311C00}"/>
            </a:ext>
          </a:extLst>
        </xdr:cNvPr>
        <xdr:cNvSpPr>
          <a:spLocks noChangeShapeType="1"/>
        </xdr:cNvSpPr>
      </xdr:nvSpPr>
      <xdr:spPr bwMode="auto">
        <a:xfrm>
          <a:off x="4617720" y="22783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9</xdr:row>
      <xdr:rowOff>350520</xdr:rowOff>
    </xdr:from>
    <xdr:to>
      <xdr:col>7</xdr:col>
      <xdr:colOff>281940</xdr:colOff>
      <xdr:row>9</xdr:row>
      <xdr:rowOff>350520</xdr:rowOff>
    </xdr:to>
    <xdr:sp macro="" textlink="">
      <xdr:nvSpPr>
        <xdr:cNvPr id="1847715" name="Line 2">
          <a:extLst>
            <a:ext uri="{FF2B5EF4-FFF2-40B4-BE49-F238E27FC236}">
              <a16:creationId xmlns:a16="http://schemas.microsoft.com/office/drawing/2014/main" id="{00000000-0008-0000-1B00-0000A3311C00}"/>
            </a:ext>
          </a:extLst>
        </xdr:cNvPr>
        <xdr:cNvSpPr>
          <a:spLocks noChangeShapeType="1"/>
        </xdr:cNvSpPr>
      </xdr:nvSpPr>
      <xdr:spPr bwMode="auto">
        <a:xfrm>
          <a:off x="4617720" y="21107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114300</xdr:colOff>
      <xdr:row>0</xdr:row>
      <xdr:rowOff>180975</xdr:rowOff>
    </xdr:from>
    <xdr:to>
      <xdr:col>2</xdr:col>
      <xdr:colOff>47625</xdr:colOff>
      <xdr:row>0</xdr:row>
      <xdr:rowOff>549275</xdr:rowOff>
    </xdr:to>
    <xdr:pic>
      <xdr:nvPicPr>
        <xdr:cNvPr id="5" name="Picture 21">
          <a:extLst>
            <a:ext uri="{FF2B5EF4-FFF2-40B4-BE49-F238E27FC236}">
              <a16:creationId xmlns:a16="http://schemas.microsoft.com/office/drawing/2014/main" id="{00000000-0008-0000-1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4300" y="180975"/>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7</xdr:col>
      <xdr:colOff>281940</xdr:colOff>
      <xdr:row>1</xdr:row>
      <xdr:rowOff>358140</xdr:rowOff>
    </xdr:from>
    <xdr:to>
      <xdr:col>7</xdr:col>
      <xdr:colOff>281940</xdr:colOff>
      <xdr:row>1</xdr:row>
      <xdr:rowOff>358140</xdr:rowOff>
    </xdr:to>
    <xdr:sp macro="" textlink="">
      <xdr:nvSpPr>
        <xdr:cNvPr id="2" name="Line 1">
          <a:extLst>
            <a:ext uri="{FF2B5EF4-FFF2-40B4-BE49-F238E27FC236}">
              <a16:creationId xmlns:a16="http://schemas.microsoft.com/office/drawing/2014/main" id="{00000000-0008-0000-1C00-000002000000}"/>
            </a:ext>
          </a:extLst>
        </xdr:cNvPr>
        <xdr:cNvSpPr>
          <a:spLocks noChangeShapeType="1"/>
        </xdr:cNvSpPr>
      </xdr:nvSpPr>
      <xdr:spPr bwMode="auto">
        <a:xfrm>
          <a:off x="5587365" y="22631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114300</xdr:colOff>
      <xdr:row>0</xdr:row>
      <xdr:rowOff>180975</xdr:rowOff>
    </xdr:from>
    <xdr:to>
      <xdr:col>2</xdr:col>
      <xdr:colOff>47625</xdr:colOff>
      <xdr:row>0</xdr:row>
      <xdr:rowOff>549275</xdr:rowOff>
    </xdr:to>
    <xdr:pic>
      <xdr:nvPicPr>
        <xdr:cNvPr id="4" name="Picture 21">
          <a:extLst>
            <a:ext uri="{FF2B5EF4-FFF2-40B4-BE49-F238E27FC236}">
              <a16:creationId xmlns:a16="http://schemas.microsoft.com/office/drawing/2014/main" id="{00000000-0008-0000-1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4300" y="180975"/>
          <a:ext cx="123825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161925</xdr:colOff>
      <xdr:row>0</xdr:row>
      <xdr:rowOff>142875</xdr:rowOff>
    </xdr:from>
    <xdr:to>
      <xdr:col>2</xdr:col>
      <xdr:colOff>428625</xdr:colOff>
      <xdr:row>3</xdr:row>
      <xdr:rowOff>25400</xdr:rowOff>
    </xdr:to>
    <xdr:pic>
      <xdr:nvPicPr>
        <xdr:cNvPr id="3" name="Picture 21">
          <a:extLst>
            <a:ext uri="{FF2B5EF4-FFF2-40B4-BE49-F238E27FC236}">
              <a16:creationId xmlns:a16="http://schemas.microsoft.com/office/drawing/2014/main" id="{00000000-0008-0000-1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61925" y="314325"/>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160020</xdr:colOff>
      <xdr:row>0</xdr:row>
      <xdr:rowOff>0</xdr:rowOff>
    </xdr:from>
    <xdr:to>
      <xdr:col>5</xdr:col>
      <xdr:colOff>312420</xdr:colOff>
      <xdr:row>0</xdr:row>
      <xdr:rowOff>0</xdr:rowOff>
    </xdr:to>
    <xdr:pic>
      <xdr:nvPicPr>
        <xdr:cNvPr id="1839800" name="Picture 1" descr="Pierce - color">
          <a:extLst>
            <a:ext uri="{FF2B5EF4-FFF2-40B4-BE49-F238E27FC236}">
              <a16:creationId xmlns:a16="http://schemas.microsoft.com/office/drawing/2014/main" id="{00000000-0008-0000-0300-0000B8121C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052060" y="0"/>
          <a:ext cx="22326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358140</xdr:colOff>
      <xdr:row>0</xdr:row>
      <xdr:rowOff>0</xdr:rowOff>
    </xdr:from>
    <xdr:to>
      <xdr:col>11</xdr:col>
      <xdr:colOff>320040</xdr:colOff>
      <xdr:row>0</xdr:row>
      <xdr:rowOff>0</xdr:rowOff>
    </xdr:to>
    <xdr:pic>
      <xdr:nvPicPr>
        <xdr:cNvPr id="1839801" name="Picture 2" descr="McNeilus - color">
          <a:extLst>
            <a:ext uri="{FF2B5EF4-FFF2-40B4-BE49-F238E27FC236}">
              <a16:creationId xmlns:a16="http://schemas.microsoft.com/office/drawing/2014/main" id="{00000000-0008-0000-0300-0000B9121C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72400" y="0"/>
          <a:ext cx="137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411480</xdr:colOff>
      <xdr:row>0</xdr:row>
      <xdr:rowOff>0</xdr:rowOff>
    </xdr:from>
    <xdr:to>
      <xdr:col>7</xdr:col>
      <xdr:colOff>236220</xdr:colOff>
      <xdr:row>0</xdr:row>
      <xdr:rowOff>0</xdr:rowOff>
    </xdr:to>
    <xdr:pic>
      <xdr:nvPicPr>
        <xdr:cNvPr id="1839802" name="Picture 3" descr="JLG Logo - color">
          <a:extLst>
            <a:ext uri="{FF2B5EF4-FFF2-40B4-BE49-F238E27FC236}">
              <a16:creationId xmlns:a16="http://schemas.microsoft.com/office/drawing/2014/main" id="{00000000-0008-0000-0300-0000BA121C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84720" y="0"/>
          <a:ext cx="480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xdr:colOff>
      <xdr:row>0</xdr:row>
      <xdr:rowOff>0</xdr:rowOff>
    </xdr:from>
    <xdr:to>
      <xdr:col>3</xdr:col>
      <xdr:colOff>114300</xdr:colOff>
      <xdr:row>0</xdr:row>
      <xdr:rowOff>0</xdr:rowOff>
    </xdr:to>
    <xdr:pic>
      <xdr:nvPicPr>
        <xdr:cNvPr id="1839803" name="Picture 4">
          <a:extLst>
            <a:ext uri="{FF2B5EF4-FFF2-40B4-BE49-F238E27FC236}">
              <a16:creationId xmlns:a16="http://schemas.microsoft.com/office/drawing/2014/main" id="{00000000-0008-0000-0300-0000BB121C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67840" y="0"/>
          <a:ext cx="3238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190500</xdr:colOff>
      <xdr:row>0</xdr:row>
      <xdr:rowOff>152400</xdr:rowOff>
    </xdr:from>
    <xdr:to>
      <xdr:col>0</xdr:col>
      <xdr:colOff>1295400</xdr:colOff>
      <xdr:row>3</xdr:row>
      <xdr:rowOff>34925</xdr:rowOff>
    </xdr:to>
    <xdr:pic>
      <xdr:nvPicPr>
        <xdr:cNvPr id="7" name="Picture 21">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bwMode="auto">
        <a:xfrm>
          <a:off x="190500" y="152400"/>
          <a:ext cx="11049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142875</xdr:colOff>
      <xdr:row>1</xdr:row>
      <xdr:rowOff>9525</xdr:rowOff>
    </xdr:from>
    <xdr:to>
      <xdr:col>2</xdr:col>
      <xdr:colOff>228600</xdr:colOff>
      <xdr:row>3</xdr:row>
      <xdr:rowOff>53975</xdr:rowOff>
    </xdr:to>
    <xdr:pic>
      <xdr:nvPicPr>
        <xdr:cNvPr id="3" name="Picture 21">
          <a:extLst>
            <a:ext uri="{FF2B5EF4-FFF2-40B4-BE49-F238E27FC236}">
              <a16:creationId xmlns:a16="http://schemas.microsoft.com/office/drawing/2014/main" id="{00000000-0008-0000-1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42875" y="171450"/>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142875</xdr:colOff>
      <xdr:row>0</xdr:row>
      <xdr:rowOff>133350</xdr:rowOff>
    </xdr:from>
    <xdr:to>
      <xdr:col>2</xdr:col>
      <xdr:colOff>266700</xdr:colOff>
      <xdr:row>0</xdr:row>
      <xdr:rowOff>501650</xdr:rowOff>
    </xdr:to>
    <xdr:pic>
      <xdr:nvPicPr>
        <xdr:cNvPr id="3" name="Picture 21">
          <a:extLst>
            <a:ext uri="{FF2B5EF4-FFF2-40B4-BE49-F238E27FC236}">
              <a16:creationId xmlns:a16="http://schemas.microsoft.com/office/drawing/2014/main" id="{00000000-0008-0000-1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42875" y="133350"/>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161925</xdr:colOff>
      <xdr:row>0</xdr:row>
      <xdr:rowOff>114300</xdr:rowOff>
    </xdr:from>
    <xdr:to>
      <xdr:col>2</xdr:col>
      <xdr:colOff>590550</xdr:colOff>
      <xdr:row>2</xdr:row>
      <xdr:rowOff>25400</xdr:rowOff>
    </xdr:to>
    <xdr:pic>
      <xdr:nvPicPr>
        <xdr:cNvPr id="4" name="Picture 21">
          <a:extLst>
            <a:ext uri="{FF2B5EF4-FFF2-40B4-BE49-F238E27FC236}">
              <a16:creationId xmlns:a16="http://schemas.microsoft.com/office/drawing/2014/main" id="{00000000-0008-0000-2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61925" y="114300"/>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257175</xdr:colOff>
      <xdr:row>0</xdr:row>
      <xdr:rowOff>123825</xdr:rowOff>
    </xdr:from>
    <xdr:to>
      <xdr:col>16</xdr:col>
      <xdr:colOff>276225</xdr:colOff>
      <xdr:row>2</xdr:row>
      <xdr:rowOff>34925</xdr:rowOff>
    </xdr:to>
    <xdr:pic>
      <xdr:nvPicPr>
        <xdr:cNvPr id="6" name="Picture 21">
          <a:extLst>
            <a:ext uri="{FF2B5EF4-FFF2-40B4-BE49-F238E27FC236}">
              <a16:creationId xmlns:a16="http://schemas.microsoft.com/office/drawing/2014/main" id="{00000000-0008-0000-2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801100" y="123825"/>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180975</xdr:colOff>
      <xdr:row>0</xdr:row>
      <xdr:rowOff>133350</xdr:rowOff>
    </xdr:from>
    <xdr:to>
      <xdr:col>2</xdr:col>
      <xdr:colOff>609600</xdr:colOff>
      <xdr:row>2</xdr:row>
      <xdr:rowOff>44450</xdr:rowOff>
    </xdr:to>
    <xdr:pic>
      <xdr:nvPicPr>
        <xdr:cNvPr id="4" name="Picture 21">
          <a:extLst>
            <a:ext uri="{FF2B5EF4-FFF2-40B4-BE49-F238E27FC236}">
              <a16:creationId xmlns:a16="http://schemas.microsoft.com/office/drawing/2014/main" id="{00000000-0008-0000-2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80975" y="133350"/>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228600</xdr:colOff>
      <xdr:row>0</xdr:row>
      <xdr:rowOff>133350</xdr:rowOff>
    </xdr:from>
    <xdr:to>
      <xdr:col>16</xdr:col>
      <xdr:colOff>428625</xdr:colOff>
      <xdr:row>2</xdr:row>
      <xdr:rowOff>44450</xdr:rowOff>
    </xdr:to>
    <xdr:pic>
      <xdr:nvPicPr>
        <xdr:cNvPr id="5" name="Picture 21">
          <a:extLst>
            <a:ext uri="{FF2B5EF4-FFF2-40B4-BE49-F238E27FC236}">
              <a16:creationId xmlns:a16="http://schemas.microsoft.com/office/drawing/2014/main" id="{00000000-0008-0000-2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153525" y="133350"/>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180975</xdr:colOff>
      <xdr:row>0</xdr:row>
      <xdr:rowOff>142875</xdr:rowOff>
    </xdr:from>
    <xdr:to>
      <xdr:col>2</xdr:col>
      <xdr:colOff>609600</xdr:colOff>
      <xdr:row>0</xdr:row>
      <xdr:rowOff>511175</xdr:rowOff>
    </xdr:to>
    <xdr:pic>
      <xdr:nvPicPr>
        <xdr:cNvPr id="3" name="Picture 21">
          <a:extLst>
            <a:ext uri="{FF2B5EF4-FFF2-40B4-BE49-F238E27FC236}">
              <a16:creationId xmlns:a16="http://schemas.microsoft.com/office/drawing/2014/main" id="{00000000-0008-0000-2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80975" y="142875"/>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1</xdr:col>
      <xdr:colOff>83820</xdr:colOff>
      <xdr:row>27</xdr:row>
      <xdr:rowOff>0</xdr:rowOff>
    </xdr:from>
    <xdr:to>
      <xdr:col>1</xdr:col>
      <xdr:colOff>160020</xdr:colOff>
      <xdr:row>27</xdr:row>
      <xdr:rowOff>0</xdr:rowOff>
    </xdr:to>
    <xdr:sp macro="" textlink="">
      <xdr:nvSpPr>
        <xdr:cNvPr id="4925872" name="Line 1">
          <a:extLst>
            <a:ext uri="{FF2B5EF4-FFF2-40B4-BE49-F238E27FC236}">
              <a16:creationId xmlns:a16="http://schemas.microsoft.com/office/drawing/2014/main" id="{00000000-0008-0000-2300-0000B0294B00}"/>
            </a:ext>
          </a:extLst>
        </xdr:cNvPr>
        <xdr:cNvSpPr>
          <a:spLocks noChangeShapeType="1"/>
        </xdr:cNvSpPr>
      </xdr:nvSpPr>
      <xdr:spPr bwMode="auto">
        <a:xfrm>
          <a:off x="601980" y="5844540"/>
          <a:ext cx="7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83820</xdr:colOff>
      <xdr:row>27</xdr:row>
      <xdr:rowOff>0</xdr:rowOff>
    </xdr:from>
    <xdr:to>
      <xdr:col>1</xdr:col>
      <xdr:colOff>160020</xdr:colOff>
      <xdr:row>27</xdr:row>
      <xdr:rowOff>0</xdr:rowOff>
    </xdr:to>
    <xdr:sp macro="" textlink="">
      <xdr:nvSpPr>
        <xdr:cNvPr id="4925873" name="Line 2">
          <a:extLst>
            <a:ext uri="{FF2B5EF4-FFF2-40B4-BE49-F238E27FC236}">
              <a16:creationId xmlns:a16="http://schemas.microsoft.com/office/drawing/2014/main" id="{00000000-0008-0000-2300-0000B1294B00}"/>
            </a:ext>
          </a:extLst>
        </xdr:cNvPr>
        <xdr:cNvSpPr>
          <a:spLocks noChangeShapeType="1"/>
        </xdr:cNvSpPr>
      </xdr:nvSpPr>
      <xdr:spPr bwMode="auto">
        <a:xfrm>
          <a:off x="601980" y="5844540"/>
          <a:ext cx="7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83820</xdr:colOff>
      <xdr:row>27</xdr:row>
      <xdr:rowOff>0</xdr:rowOff>
    </xdr:from>
    <xdr:to>
      <xdr:col>1</xdr:col>
      <xdr:colOff>160020</xdr:colOff>
      <xdr:row>27</xdr:row>
      <xdr:rowOff>0</xdr:rowOff>
    </xdr:to>
    <xdr:sp macro="" textlink="">
      <xdr:nvSpPr>
        <xdr:cNvPr id="4925874" name="Line 3">
          <a:extLst>
            <a:ext uri="{FF2B5EF4-FFF2-40B4-BE49-F238E27FC236}">
              <a16:creationId xmlns:a16="http://schemas.microsoft.com/office/drawing/2014/main" id="{00000000-0008-0000-2300-0000B2294B00}"/>
            </a:ext>
          </a:extLst>
        </xdr:cNvPr>
        <xdr:cNvSpPr>
          <a:spLocks noChangeShapeType="1"/>
        </xdr:cNvSpPr>
      </xdr:nvSpPr>
      <xdr:spPr bwMode="auto">
        <a:xfrm>
          <a:off x="601980" y="5844540"/>
          <a:ext cx="7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83820</xdr:colOff>
      <xdr:row>27</xdr:row>
      <xdr:rowOff>0</xdr:rowOff>
    </xdr:from>
    <xdr:to>
      <xdr:col>1</xdr:col>
      <xdr:colOff>160020</xdr:colOff>
      <xdr:row>27</xdr:row>
      <xdr:rowOff>0</xdr:rowOff>
    </xdr:to>
    <xdr:sp macro="" textlink="">
      <xdr:nvSpPr>
        <xdr:cNvPr id="4925875" name="Line 4">
          <a:extLst>
            <a:ext uri="{FF2B5EF4-FFF2-40B4-BE49-F238E27FC236}">
              <a16:creationId xmlns:a16="http://schemas.microsoft.com/office/drawing/2014/main" id="{00000000-0008-0000-2300-0000B3294B00}"/>
            </a:ext>
          </a:extLst>
        </xdr:cNvPr>
        <xdr:cNvSpPr>
          <a:spLocks noChangeShapeType="1"/>
        </xdr:cNvSpPr>
      </xdr:nvSpPr>
      <xdr:spPr bwMode="auto">
        <a:xfrm>
          <a:off x="601980" y="5844540"/>
          <a:ext cx="7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152400</xdr:colOff>
      <xdr:row>31</xdr:row>
      <xdr:rowOff>38100</xdr:rowOff>
    </xdr:from>
    <xdr:to>
      <xdr:col>13</xdr:col>
      <xdr:colOff>441960</xdr:colOff>
      <xdr:row>49</xdr:row>
      <xdr:rowOff>99060</xdr:rowOff>
    </xdr:to>
    <xdr:graphicFrame macro="">
      <xdr:nvGraphicFramePr>
        <xdr:cNvPr id="4925876" name="Chart 5">
          <a:extLst>
            <a:ext uri="{FF2B5EF4-FFF2-40B4-BE49-F238E27FC236}">
              <a16:creationId xmlns:a16="http://schemas.microsoft.com/office/drawing/2014/main" id="{00000000-0008-0000-2300-0000B4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144780</xdr:colOff>
      <xdr:row>53</xdr:row>
      <xdr:rowOff>68580</xdr:rowOff>
    </xdr:from>
    <xdr:to>
      <xdr:col>13</xdr:col>
      <xdr:colOff>441960</xdr:colOff>
      <xdr:row>71</xdr:row>
      <xdr:rowOff>91440</xdr:rowOff>
    </xdr:to>
    <xdr:graphicFrame macro="">
      <xdr:nvGraphicFramePr>
        <xdr:cNvPr id="4925877" name="Chart 6">
          <a:extLst>
            <a:ext uri="{FF2B5EF4-FFF2-40B4-BE49-F238E27FC236}">
              <a16:creationId xmlns:a16="http://schemas.microsoft.com/office/drawing/2014/main" id="{00000000-0008-0000-2300-0000B5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167640</xdr:colOff>
      <xdr:row>74</xdr:row>
      <xdr:rowOff>68580</xdr:rowOff>
    </xdr:from>
    <xdr:to>
      <xdr:col>13</xdr:col>
      <xdr:colOff>472440</xdr:colOff>
      <xdr:row>92</xdr:row>
      <xdr:rowOff>137160</xdr:rowOff>
    </xdr:to>
    <xdr:graphicFrame macro="">
      <xdr:nvGraphicFramePr>
        <xdr:cNvPr id="4925878" name="Chart 7">
          <a:extLst>
            <a:ext uri="{FF2B5EF4-FFF2-40B4-BE49-F238E27FC236}">
              <a16:creationId xmlns:a16="http://schemas.microsoft.com/office/drawing/2014/main" id="{00000000-0008-0000-2300-0000B6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121920</xdr:colOff>
      <xdr:row>96</xdr:row>
      <xdr:rowOff>38100</xdr:rowOff>
    </xdr:from>
    <xdr:to>
      <xdr:col>13</xdr:col>
      <xdr:colOff>441960</xdr:colOff>
      <xdr:row>114</xdr:row>
      <xdr:rowOff>121920</xdr:rowOff>
    </xdr:to>
    <xdr:graphicFrame macro="">
      <xdr:nvGraphicFramePr>
        <xdr:cNvPr id="4925879" name="Chart 8">
          <a:extLst>
            <a:ext uri="{FF2B5EF4-FFF2-40B4-BE49-F238E27FC236}">
              <a16:creationId xmlns:a16="http://schemas.microsoft.com/office/drawing/2014/main" id="{00000000-0008-0000-2300-0000B7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144780</xdr:colOff>
      <xdr:row>117</xdr:row>
      <xdr:rowOff>91440</xdr:rowOff>
    </xdr:from>
    <xdr:to>
      <xdr:col>13</xdr:col>
      <xdr:colOff>441960</xdr:colOff>
      <xdr:row>144</xdr:row>
      <xdr:rowOff>76200</xdr:rowOff>
    </xdr:to>
    <xdr:graphicFrame macro="">
      <xdr:nvGraphicFramePr>
        <xdr:cNvPr id="4925880" name="Chart 10">
          <a:extLst>
            <a:ext uri="{FF2B5EF4-FFF2-40B4-BE49-F238E27FC236}">
              <a16:creationId xmlns:a16="http://schemas.microsoft.com/office/drawing/2014/main" id="{00000000-0008-0000-2300-0000B8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83820</xdr:colOff>
      <xdr:row>160</xdr:row>
      <xdr:rowOff>68580</xdr:rowOff>
    </xdr:from>
    <xdr:to>
      <xdr:col>13</xdr:col>
      <xdr:colOff>464820</xdr:colOff>
      <xdr:row>178</xdr:row>
      <xdr:rowOff>91440</xdr:rowOff>
    </xdr:to>
    <xdr:graphicFrame macro="">
      <xdr:nvGraphicFramePr>
        <xdr:cNvPr id="4925881" name="Chart 11">
          <a:extLst>
            <a:ext uri="{FF2B5EF4-FFF2-40B4-BE49-F238E27FC236}">
              <a16:creationId xmlns:a16="http://schemas.microsoft.com/office/drawing/2014/main" id="{00000000-0008-0000-2300-0000B9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83820</xdr:colOff>
      <xdr:row>178</xdr:row>
      <xdr:rowOff>137160</xdr:rowOff>
    </xdr:from>
    <xdr:to>
      <xdr:col>13</xdr:col>
      <xdr:colOff>472440</xdr:colOff>
      <xdr:row>196</xdr:row>
      <xdr:rowOff>137160</xdr:rowOff>
    </xdr:to>
    <xdr:graphicFrame macro="">
      <xdr:nvGraphicFramePr>
        <xdr:cNvPr id="4925882" name="Chart 12">
          <a:extLst>
            <a:ext uri="{FF2B5EF4-FFF2-40B4-BE49-F238E27FC236}">
              <a16:creationId xmlns:a16="http://schemas.microsoft.com/office/drawing/2014/main" id="{00000000-0008-0000-2300-0000BA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76200</xdr:colOff>
      <xdr:row>203</xdr:row>
      <xdr:rowOff>60960</xdr:rowOff>
    </xdr:from>
    <xdr:to>
      <xdr:col>13</xdr:col>
      <xdr:colOff>480060</xdr:colOff>
      <xdr:row>216</xdr:row>
      <xdr:rowOff>0</xdr:rowOff>
    </xdr:to>
    <xdr:graphicFrame macro="">
      <xdr:nvGraphicFramePr>
        <xdr:cNvPr id="4925883" name="Chart 16">
          <a:extLst>
            <a:ext uri="{FF2B5EF4-FFF2-40B4-BE49-F238E27FC236}">
              <a16:creationId xmlns:a16="http://schemas.microsoft.com/office/drawing/2014/main" id="{00000000-0008-0000-2300-0000BB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68580</xdr:colOff>
      <xdr:row>216</xdr:row>
      <xdr:rowOff>38100</xdr:rowOff>
    </xdr:from>
    <xdr:to>
      <xdr:col>13</xdr:col>
      <xdr:colOff>480060</xdr:colOff>
      <xdr:row>229</xdr:row>
      <xdr:rowOff>22860</xdr:rowOff>
    </xdr:to>
    <xdr:graphicFrame macro="">
      <xdr:nvGraphicFramePr>
        <xdr:cNvPr id="4925884" name="Chart 17">
          <a:extLst>
            <a:ext uri="{FF2B5EF4-FFF2-40B4-BE49-F238E27FC236}">
              <a16:creationId xmlns:a16="http://schemas.microsoft.com/office/drawing/2014/main" id="{00000000-0008-0000-2300-0000BC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53340</xdr:colOff>
      <xdr:row>229</xdr:row>
      <xdr:rowOff>53340</xdr:rowOff>
    </xdr:from>
    <xdr:to>
      <xdr:col>13</xdr:col>
      <xdr:colOff>480060</xdr:colOff>
      <xdr:row>242</xdr:row>
      <xdr:rowOff>30480</xdr:rowOff>
    </xdr:to>
    <xdr:graphicFrame macro="">
      <xdr:nvGraphicFramePr>
        <xdr:cNvPr id="4925885" name="Chart 18">
          <a:extLst>
            <a:ext uri="{FF2B5EF4-FFF2-40B4-BE49-F238E27FC236}">
              <a16:creationId xmlns:a16="http://schemas.microsoft.com/office/drawing/2014/main" id="{00000000-0008-0000-2300-0000BD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106680</xdr:colOff>
      <xdr:row>246</xdr:row>
      <xdr:rowOff>68580</xdr:rowOff>
    </xdr:from>
    <xdr:to>
      <xdr:col>13</xdr:col>
      <xdr:colOff>487680</xdr:colOff>
      <xdr:row>264</xdr:row>
      <xdr:rowOff>99060</xdr:rowOff>
    </xdr:to>
    <xdr:graphicFrame macro="">
      <xdr:nvGraphicFramePr>
        <xdr:cNvPr id="4925886" name="Chart 19">
          <a:extLst>
            <a:ext uri="{FF2B5EF4-FFF2-40B4-BE49-F238E27FC236}">
              <a16:creationId xmlns:a16="http://schemas.microsoft.com/office/drawing/2014/main" id="{00000000-0008-0000-2300-0000BE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83820</xdr:colOff>
      <xdr:row>265</xdr:row>
      <xdr:rowOff>60960</xdr:rowOff>
    </xdr:from>
    <xdr:to>
      <xdr:col>13</xdr:col>
      <xdr:colOff>480060</xdr:colOff>
      <xdr:row>283</xdr:row>
      <xdr:rowOff>99060</xdr:rowOff>
    </xdr:to>
    <xdr:graphicFrame macro="">
      <xdr:nvGraphicFramePr>
        <xdr:cNvPr id="4925887" name="Chart 20">
          <a:extLst>
            <a:ext uri="{FF2B5EF4-FFF2-40B4-BE49-F238E27FC236}">
              <a16:creationId xmlns:a16="http://schemas.microsoft.com/office/drawing/2014/main" id="{00000000-0008-0000-2300-0000BF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83820</xdr:colOff>
      <xdr:row>289</xdr:row>
      <xdr:rowOff>60960</xdr:rowOff>
    </xdr:from>
    <xdr:to>
      <xdr:col>13</xdr:col>
      <xdr:colOff>510540</xdr:colOff>
      <xdr:row>302</xdr:row>
      <xdr:rowOff>7620</xdr:rowOff>
    </xdr:to>
    <xdr:graphicFrame macro="">
      <xdr:nvGraphicFramePr>
        <xdr:cNvPr id="4925888" name="Chart 23">
          <a:extLst>
            <a:ext uri="{FF2B5EF4-FFF2-40B4-BE49-F238E27FC236}">
              <a16:creationId xmlns:a16="http://schemas.microsoft.com/office/drawing/2014/main" id="{00000000-0008-0000-2300-0000C0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76200</xdr:colOff>
      <xdr:row>302</xdr:row>
      <xdr:rowOff>60960</xdr:rowOff>
    </xdr:from>
    <xdr:to>
      <xdr:col>13</xdr:col>
      <xdr:colOff>510540</xdr:colOff>
      <xdr:row>315</xdr:row>
      <xdr:rowOff>76200</xdr:rowOff>
    </xdr:to>
    <xdr:graphicFrame macro="">
      <xdr:nvGraphicFramePr>
        <xdr:cNvPr id="4925889" name="Chart 24">
          <a:extLst>
            <a:ext uri="{FF2B5EF4-FFF2-40B4-BE49-F238E27FC236}">
              <a16:creationId xmlns:a16="http://schemas.microsoft.com/office/drawing/2014/main" id="{00000000-0008-0000-2300-0000C1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68580</xdr:colOff>
      <xdr:row>316</xdr:row>
      <xdr:rowOff>0</xdr:rowOff>
    </xdr:from>
    <xdr:to>
      <xdr:col>13</xdr:col>
      <xdr:colOff>502920</xdr:colOff>
      <xdr:row>328</xdr:row>
      <xdr:rowOff>121920</xdr:rowOff>
    </xdr:to>
    <xdr:graphicFrame macro="">
      <xdr:nvGraphicFramePr>
        <xdr:cNvPr id="4925890" name="Chart 25">
          <a:extLst>
            <a:ext uri="{FF2B5EF4-FFF2-40B4-BE49-F238E27FC236}">
              <a16:creationId xmlns:a16="http://schemas.microsoft.com/office/drawing/2014/main" id="{00000000-0008-0000-2300-0000C2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68580</xdr:colOff>
      <xdr:row>332</xdr:row>
      <xdr:rowOff>68580</xdr:rowOff>
    </xdr:from>
    <xdr:to>
      <xdr:col>13</xdr:col>
      <xdr:colOff>541020</xdr:colOff>
      <xdr:row>359</xdr:row>
      <xdr:rowOff>0</xdr:rowOff>
    </xdr:to>
    <xdr:graphicFrame macro="">
      <xdr:nvGraphicFramePr>
        <xdr:cNvPr id="4925891" name="Chart 28">
          <a:extLst>
            <a:ext uri="{FF2B5EF4-FFF2-40B4-BE49-F238E27FC236}">
              <a16:creationId xmlns:a16="http://schemas.microsoft.com/office/drawing/2014/main" id="{00000000-0008-0000-2300-0000C3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76200</xdr:colOff>
      <xdr:row>28</xdr:row>
      <xdr:rowOff>30480</xdr:rowOff>
    </xdr:from>
    <xdr:to>
      <xdr:col>1</xdr:col>
      <xdr:colOff>152400</xdr:colOff>
      <xdr:row>28</xdr:row>
      <xdr:rowOff>30480</xdr:rowOff>
    </xdr:to>
    <xdr:sp macro="" textlink="">
      <xdr:nvSpPr>
        <xdr:cNvPr id="4925892" name="Line 32">
          <a:extLst>
            <a:ext uri="{FF2B5EF4-FFF2-40B4-BE49-F238E27FC236}">
              <a16:creationId xmlns:a16="http://schemas.microsoft.com/office/drawing/2014/main" id="{00000000-0008-0000-2300-0000C4294B00}"/>
            </a:ext>
          </a:extLst>
        </xdr:cNvPr>
        <xdr:cNvSpPr>
          <a:spLocks noChangeShapeType="1"/>
        </xdr:cNvSpPr>
      </xdr:nvSpPr>
      <xdr:spPr bwMode="auto">
        <a:xfrm>
          <a:off x="594360" y="6065520"/>
          <a:ext cx="7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106680</xdr:colOff>
      <xdr:row>374</xdr:row>
      <xdr:rowOff>68580</xdr:rowOff>
    </xdr:from>
    <xdr:to>
      <xdr:col>13</xdr:col>
      <xdr:colOff>586740</xdr:colOff>
      <xdr:row>394</xdr:row>
      <xdr:rowOff>152400</xdr:rowOff>
    </xdr:to>
    <xdr:graphicFrame macro="">
      <xdr:nvGraphicFramePr>
        <xdr:cNvPr id="4925893" name="Chart 33">
          <a:extLst>
            <a:ext uri="{FF2B5EF4-FFF2-40B4-BE49-F238E27FC236}">
              <a16:creationId xmlns:a16="http://schemas.microsoft.com/office/drawing/2014/main" id="{00000000-0008-0000-2300-0000C5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83820</xdr:colOff>
      <xdr:row>396</xdr:row>
      <xdr:rowOff>22860</xdr:rowOff>
    </xdr:from>
    <xdr:to>
      <xdr:col>13</xdr:col>
      <xdr:colOff>579120</xdr:colOff>
      <xdr:row>416</xdr:row>
      <xdr:rowOff>106680</xdr:rowOff>
    </xdr:to>
    <xdr:graphicFrame macro="">
      <xdr:nvGraphicFramePr>
        <xdr:cNvPr id="4925894" name="Chart 34">
          <a:extLst>
            <a:ext uri="{FF2B5EF4-FFF2-40B4-BE49-F238E27FC236}">
              <a16:creationId xmlns:a16="http://schemas.microsoft.com/office/drawing/2014/main" id="{00000000-0008-0000-2300-0000C6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76200</xdr:colOff>
      <xdr:row>417</xdr:row>
      <xdr:rowOff>106680</xdr:rowOff>
    </xdr:from>
    <xdr:to>
      <xdr:col>13</xdr:col>
      <xdr:colOff>579120</xdr:colOff>
      <xdr:row>438</xdr:row>
      <xdr:rowOff>38100</xdr:rowOff>
    </xdr:to>
    <xdr:graphicFrame macro="">
      <xdr:nvGraphicFramePr>
        <xdr:cNvPr id="4925895" name="Chart 35">
          <a:extLst>
            <a:ext uri="{FF2B5EF4-FFF2-40B4-BE49-F238E27FC236}">
              <a16:creationId xmlns:a16="http://schemas.microsoft.com/office/drawing/2014/main" id="{00000000-0008-0000-2300-0000C729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123825</xdr:colOff>
      <xdr:row>0</xdr:row>
      <xdr:rowOff>142875</xdr:rowOff>
    </xdr:from>
    <xdr:to>
      <xdr:col>2</xdr:col>
      <xdr:colOff>76200</xdr:colOff>
      <xdr:row>0</xdr:row>
      <xdr:rowOff>511175</xdr:rowOff>
    </xdr:to>
    <xdr:pic>
      <xdr:nvPicPr>
        <xdr:cNvPr id="27" name="Picture 21">
          <a:extLst>
            <a:ext uri="{FF2B5EF4-FFF2-40B4-BE49-F238E27FC236}">
              <a16:creationId xmlns:a16="http://schemas.microsoft.com/office/drawing/2014/main" id="{00000000-0008-0000-2300-00001B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xdr:blipFill>
      <xdr:spPr bwMode="auto">
        <a:xfrm>
          <a:off x="123825" y="142875"/>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xdr:from>
      <xdr:col>1</xdr:col>
      <xdr:colOff>91440</xdr:colOff>
      <xdr:row>60</xdr:row>
      <xdr:rowOff>160020</xdr:rowOff>
    </xdr:from>
    <xdr:to>
      <xdr:col>1</xdr:col>
      <xdr:colOff>312420</xdr:colOff>
      <xdr:row>60</xdr:row>
      <xdr:rowOff>160020</xdr:rowOff>
    </xdr:to>
    <xdr:sp macro="" textlink="">
      <xdr:nvSpPr>
        <xdr:cNvPr id="1874477" name="Line 2">
          <a:extLst>
            <a:ext uri="{FF2B5EF4-FFF2-40B4-BE49-F238E27FC236}">
              <a16:creationId xmlns:a16="http://schemas.microsoft.com/office/drawing/2014/main" id="{00000000-0008-0000-2400-00002D9A1C00}"/>
            </a:ext>
          </a:extLst>
        </xdr:cNvPr>
        <xdr:cNvSpPr>
          <a:spLocks noChangeShapeType="1"/>
        </xdr:cNvSpPr>
      </xdr:nvSpPr>
      <xdr:spPr bwMode="auto">
        <a:xfrm flipV="1">
          <a:off x="243840" y="11323320"/>
          <a:ext cx="2209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83820</xdr:colOff>
      <xdr:row>11</xdr:row>
      <xdr:rowOff>91440</xdr:rowOff>
    </xdr:from>
    <xdr:to>
      <xdr:col>31</xdr:col>
      <xdr:colOff>160020</xdr:colOff>
      <xdr:row>30</xdr:row>
      <xdr:rowOff>91440</xdr:rowOff>
    </xdr:to>
    <xdr:graphicFrame macro="">
      <xdr:nvGraphicFramePr>
        <xdr:cNvPr id="1874478" name="Chart 4">
          <a:extLst>
            <a:ext uri="{FF2B5EF4-FFF2-40B4-BE49-F238E27FC236}">
              <a16:creationId xmlns:a16="http://schemas.microsoft.com/office/drawing/2014/main" id="{00000000-0008-0000-2400-00002E9A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83820</xdr:colOff>
      <xdr:row>32</xdr:row>
      <xdr:rowOff>76200</xdr:rowOff>
    </xdr:from>
    <xdr:to>
      <xdr:col>31</xdr:col>
      <xdr:colOff>137160</xdr:colOff>
      <xdr:row>51</xdr:row>
      <xdr:rowOff>76200</xdr:rowOff>
    </xdr:to>
    <xdr:graphicFrame macro="">
      <xdr:nvGraphicFramePr>
        <xdr:cNvPr id="1874479" name="Chart 5">
          <a:extLst>
            <a:ext uri="{FF2B5EF4-FFF2-40B4-BE49-F238E27FC236}">
              <a16:creationId xmlns:a16="http://schemas.microsoft.com/office/drawing/2014/main" id="{00000000-0008-0000-2400-00002F9A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123825</xdr:colOff>
      <xdr:row>0</xdr:row>
      <xdr:rowOff>142875</xdr:rowOff>
    </xdr:from>
    <xdr:to>
      <xdr:col>5</xdr:col>
      <xdr:colOff>47625</xdr:colOff>
      <xdr:row>2</xdr:row>
      <xdr:rowOff>187325</xdr:rowOff>
    </xdr:to>
    <xdr:pic>
      <xdr:nvPicPr>
        <xdr:cNvPr id="6" name="Picture 21">
          <a:extLst>
            <a:ext uri="{FF2B5EF4-FFF2-40B4-BE49-F238E27FC236}">
              <a16:creationId xmlns:a16="http://schemas.microsoft.com/office/drawing/2014/main" id="{00000000-0008-0000-24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123825" y="142875"/>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91440</xdr:colOff>
      <xdr:row>47</xdr:row>
      <xdr:rowOff>0</xdr:rowOff>
    </xdr:from>
    <xdr:to>
      <xdr:col>1</xdr:col>
      <xdr:colOff>312420</xdr:colOff>
      <xdr:row>47</xdr:row>
      <xdr:rowOff>0</xdr:rowOff>
    </xdr:to>
    <xdr:sp macro="" textlink="">
      <xdr:nvSpPr>
        <xdr:cNvPr id="1877549" name="Line 1">
          <a:extLst>
            <a:ext uri="{FF2B5EF4-FFF2-40B4-BE49-F238E27FC236}">
              <a16:creationId xmlns:a16="http://schemas.microsoft.com/office/drawing/2014/main" id="{00000000-0008-0000-2500-00002DA61C00}"/>
            </a:ext>
          </a:extLst>
        </xdr:cNvPr>
        <xdr:cNvSpPr>
          <a:spLocks noChangeShapeType="1"/>
        </xdr:cNvSpPr>
      </xdr:nvSpPr>
      <xdr:spPr bwMode="auto">
        <a:xfrm flipV="1">
          <a:off x="243840" y="8267700"/>
          <a:ext cx="2209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83820</xdr:colOff>
      <xdr:row>12</xdr:row>
      <xdr:rowOff>91440</xdr:rowOff>
    </xdr:from>
    <xdr:to>
      <xdr:col>26</xdr:col>
      <xdr:colOff>160020</xdr:colOff>
      <xdr:row>29</xdr:row>
      <xdr:rowOff>0</xdr:rowOff>
    </xdr:to>
    <xdr:graphicFrame macro="">
      <xdr:nvGraphicFramePr>
        <xdr:cNvPr id="1877550" name="Chart 2">
          <a:extLst>
            <a:ext uri="{FF2B5EF4-FFF2-40B4-BE49-F238E27FC236}">
              <a16:creationId xmlns:a16="http://schemas.microsoft.com/office/drawing/2014/main" id="{00000000-0008-0000-2500-00002EA6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83820</xdr:colOff>
      <xdr:row>33</xdr:row>
      <xdr:rowOff>7620</xdr:rowOff>
    </xdr:from>
    <xdr:to>
      <xdr:col>26</xdr:col>
      <xdr:colOff>114300</xdr:colOff>
      <xdr:row>43</xdr:row>
      <xdr:rowOff>160020</xdr:rowOff>
    </xdr:to>
    <xdr:graphicFrame macro="">
      <xdr:nvGraphicFramePr>
        <xdr:cNvPr id="1877551" name="Chart 3">
          <a:extLst>
            <a:ext uri="{FF2B5EF4-FFF2-40B4-BE49-F238E27FC236}">
              <a16:creationId xmlns:a16="http://schemas.microsoft.com/office/drawing/2014/main" id="{00000000-0008-0000-2500-00002FA6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xdr:row>
      <xdr:rowOff>0</xdr:rowOff>
    </xdr:from>
    <xdr:to>
      <xdr:col>4</xdr:col>
      <xdr:colOff>190500</xdr:colOff>
      <xdr:row>2</xdr:row>
      <xdr:rowOff>206375</xdr:rowOff>
    </xdr:to>
    <xdr:pic>
      <xdr:nvPicPr>
        <xdr:cNvPr id="6" name="Picture 21">
          <a:extLst>
            <a:ext uri="{FF2B5EF4-FFF2-40B4-BE49-F238E27FC236}">
              <a16:creationId xmlns:a16="http://schemas.microsoft.com/office/drawing/2014/main" id="{00000000-0008-0000-25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152400" y="161925"/>
          <a:ext cx="130492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161925</xdr:colOff>
      <xdr:row>0</xdr:row>
      <xdr:rowOff>142875</xdr:rowOff>
    </xdr:from>
    <xdr:to>
      <xdr:col>2</xdr:col>
      <xdr:colOff>523875</xdr:colOff>
      <xdr:row>2</xdr:row>
      <xdr:rowOff>73025</xdr:rowOff>
    </xdr:to>
    <xdr:pic>
      <xdr:nvPicPr>
        <xdr:cNvPr id="4" name="Picture 21">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61925" y="142875"/>
          <a:ext cx="11049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281940</xdr:colOff>
      <xdr:row>0</xdr:row>
      <xdr:rowOff>0</xdr:rowOff>
    </xdr:from>
    <xdr:to>
      <xdr:col>7</xdr:col>
      <xdr:colOff>182880</xdr:colOff>
      <xdr:row>0</xdr:row>
      <xdr:rowOff>0</xdr:rowOff>
    </xdr:to>
    <xdr:pic>
      <xdr:nvPicPr>
        <xdr:cNvPr id="5221473" name="Picture 267" descr="Pierce - color">
          <a:extLst>
            <a:ext uri="{FF2B5EF4-FFF2-40B4-BE49-F238E27FC236}">
              <a16:creationId xmlns:a16="http://schemas.microsoft.com/office/drawing/2014/main" id="{00000000-0008-0000-0500-000061AC4F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04900" y="0"/>
          <a:ext cx="1333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373380</xdr:colOff>
      <xdr:row>0</xdr:row>
      <xdr:rowOff>0</xdr:rowOff>
    </xdr:from>
    <xdr:to>
      <xdr:col>15</xdr:col>
      <xdr:colOff>464820</xdr:colOff>
      <xdr:row>0</xdr:row>
      <xdr:rowOff>0</xdr:rowOff>
    </xdr:to>
    <xdr:pic>
      <xdr:nvPicPr>
        <xdr:cNvPr id="5221474" name="Picture 269" descr="McNeilus - color">
          <a:extLst>
            <a:ext uri="{FF2B5EF4-FFF2-40B4-BE49-F238E27FC236}">
              <a16:creationId xmlns:a16="http://schemas.microsoft.com/office/drawing/2014/main" id="{00000000-0008-0000-0500-000062AC4F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27220" y="0"/>
          <a:ext cx="1432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68580</xdr:colOff>
      <xdr:row>0</xdr:row>
      <xdr:rowOff>0</xdr:rowOff>
    </xdr:from>
    <xdr:to>
      <xdr:col>10</xdr:col>
      <xdr:colOff>190500</xdr:colOff>
      <xdr:row>0</xdr:row>
      <xdr:rowOff>0</xdr:rowOff>
    </xdr:to>
    <xdr:pic>
      <xdr:nvPicPr>
        <xdr:cNvPr id="5221475" name="Picture 274" descr="JLG Logo - color">
          <a:extLst>
            <a:ext uri="{FF2B5EF4-FFF2-40B4-BE49-F238E27FC236}">
              <a16:creationId xmlns:a16="http://schemas.microsoft.com/office/drawing/2014/main" id="{00000000-0008-0000-0500-000063AC4F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2240" y="0"/>
          <a:ext cx="8915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67310</xdr:colOff>
      <xdr:row>43</xdr:row>
      <xdr:rowOff>40640</xdr:rowOff>
    </xdr:from>
    <xdr:to>
      <xdr:col>3</xdr:col>
      <xdr:colOff>343535</xdr:colOff>
      <xdr:row>44</xdr:row>
      <xdr:rowOff>27090</xdr:rowOff>
    </xdr:to>
    <xdr:sp macro="" textlink="">
      <xdr:nvSpPr>
        <xdr:cNvPr id="27703" name="Rectangle 55">
          <a:extLst>
            <a:ext uri="{FF2B5EF4-FFF2-40B4-BE49-F238E27FC236}">
              <a16:creationId xmlns:a16="http://schemas.microsoft.com/office/drawing/2014/main" id="{00000000-0008-0000-0500-0000376C0000}"/>
            </a:ext>
          </a:extLst>
        </xdr:cNvPr>
        <xdr:cNvSpPr>
          <a:spLocks noChangeArrowheads="1"/>
        </xdr:cNvSpPr>
      </xdr:nvSpPr>
      <xdr:spPr bwMode="auto">
        <a:xfrm>
          <a:off x="1057275"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a:t>
          </a:r>
        </a:p>
      </xdr:txBody>
    </xdr:sp>
    <xdr:clientData/>
  </xdr:twoCellAnchor>
  <xdr:twoCellAnchor>
    <xdr:from>
      <xdr:col>3</xdr:col>
      <xdr:colOff>288290</xdr:colOff>
      <xdr:row>43</xdr:row>
      <xdr:rowOff>40640</xdr:rowOff>
    </xdr:from>
    <xdr:to>
      <xdr:col>4</xdr:col>
      <xdr:colOff>213393</xdr:colOff>
      <xdr:row>44</xdr:row>
      <xdr:rowOff>27090</xdr:rowOff>
    </xdr:to>
    <xdr:sp macro="" textlink="">
      <xdr:nvSpPr>
        <xdr:cNvPr id="27708" name="Rectangle 60">
          <a:extLst>
            <a:ext uri="{FF2B5EF4-FFF2-40B4-BE49-F238E27FC236}">
              <a16:creationId xmlns:a16="http://schemas.microsoft.com/office/drawing/2014/main" id="{00000000-0008-0000-0500-00003C6C0000}"/>
            </a:ext>
          </a:extLst>
        </xdr:cNvPr>
        <xdr:cNvSpPr>
          <a:spLocks noChangeArrowheads="1"/>
        </xdr:cNvSpPr>
      </xdr:nvSpPr>
      <xdr:spPr bwMode="auto">
        <a:xfrm>
          <a:off x="1276350"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2</a:t>
          </a:r>
        </a:p>
      </xdr:txBody>
    </xdr:sp>
    <xdr:clientData/>
  </xdr:twoCellAnchor>
  <xdr:twoCellAnchor>
    <xdr:from>
      <xdr:col>4</xdr:col>
      <xdr:colOff>154940</xdr:colOff>
      <xdr:row>43</xdr:row>
      <xdr:rowOff>40640</xdr:rowOff>
    </xdr:from>
    <xdr:to>
      <xdr:col>5</xdr:col>
      <xdr:colOff>67691</xdr:colOff>
      <xdr:row>44</xdr:row>
      <xdr:rowOff>27090</xdr:rowOff>
    </xdr:to>
    <xdr:sp macro="" textlink="">
      <xdr:nvSpPr>
        <xdr:cNvPr id="27710" name="Rectangle 62">
          <a:extLst>
            <a:ext uri="{FF2B5EF4-FFF2-40B4-BE49-F238E27FC236}">
              <a16:creationId xmlns:a16="http://schemas.microsoft.com/office/drawing/2014/main" id="{00000000-0008-0000-0500-00003E6C0000}"/>
            </a:ext>
          </a:extLst>
        </xdr:cNvPr>
        <xdr:cNvSpPr>
          <a:spLocks noChangeArrowheads="1"/>
        </xdr:cNvSpPr>
      </xdr:nvSpPr>
      <xdr:spPr bwMode="auto">
        <a:xfrm>
          <a:off x="1485900"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3</a:t>
          </a:r>
        </a:p>
      </xdr:txBody>
    </xdr:sp>
    <xdr:clientData/>
  </xdr:twoCellAnchor>
  <xdr:twoCellAnchor>
    <xdr:from>
      <xdr:col>5</xdr:col>
      <xdr:colOff>40640</xdr:colOff>
      <xdr:row>43</xdr:row>
      <xdr:rowOff>40640</xdr:rowOff>
    </xdr:from>
    <xdr:to>
      <xdr:col>5</xdr:col>
      <xdr:colOff>320532</xdr:colOff>
      <xdr:row>44</xdr:row>
      <xdr:rowOff>27090</xdr:rowOff>
    </xdr:to>
    <xdr:sp macro="" textlink="">
      <xdr:nvSpPr>
        <xdr:cNvPr id="27712" name="Rectangle 64">
          <a:extLst>
            <a:ext uri="{FF2B5EF4-FFF2-40B4-BE49-F238E27FC236}">
              <a16:creationId xmlns:a16="http://schemas.microsoft.com/office/drawing/2014/main" id="{00000000-0008-0000-0500-0000406C0000}"/>
            </a:ext>
          </a:extLst>
        </xdr:cNvPr>
        <xdr:cNvSpPr>
          <a:spLocks noChangeArrowheads="1"/>
        </xdr:cNvSpPr>
      </xdr:nvSpPr>
      <xdr:spPr bwMode="auto">
        <a:xfrm>
          <a:off x="1724025"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4</a:t>
          </a:r>
        </a:p>
      </xdr:txBody>
    </xdr:sp>
    <xdr:clientData/>
  </xdr:twoCellAnchor>
  <xdr:twoCellAnchor>
    <xdr:from>
      <xdr:col>5</xdr:col>
      <xdr:colOff>247650</xdr:colOff>
      <xdr:row>43</xdr:row>
      <xdr:rowOff>40640</xdr:rowOff>
    </xdr:from>
    <xdr:to>
      <xdr:col>6</xdr:col>
      <xdr:colOff>180409</xdr:colOff>
      <xdr:row>44</xdr:row>
      <xdr:rowOff>27090</xdr:rowOff>
    </xdr:to>
    <xdr:sp macro="" textlink="">
      <xdr:nvSpPr>
        <xdr:cNvPr id="27714" name="Rectangle 66">
          <a:extLst>
            <a:ext uri="{FF2B5EF4-FFF2-40B4-BE49-F238E27FC236}">
              <a16:creationId xmlns:a16="http://schemas.microsoft.com/office/drawing/2014/main" id="{00000000-0008-0000-0500-0000426C0000}"/>
            </a:ext>
          </a:extLst>
        </xdr:cNvPr>
        <xdr:cNvSpPr>
          <a:spLocks noChangeArrowheads="1"/>
        </xdr:cNvSpPr>
      </xdr:nvSpPr>
      <xdr:spPr bwMode="auto">
        <a:xfrm>
          <a:off x="1924050"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5</a:t>
          </a:r>
        </a:p>
      </xdr:txBody>
    </xdr:sp>
    <xdr:clientData/>
  </xdr:twoCellAnchor>
  <xdr:twoCellAnchor>
    <xdr:from>
      <xdr:col>6</xdr:col>
      <xdr:colOff>93980</xdr:colOff>
      <xdr:row>43</xdr:row>
      <xdr:rowOff>40640</xdr:rowOff>
    </xdr:from>
    <xdr:to>
      <xdr:col>7</xdr:col>
      <xdr:colOff>6731</xdr:colOff>
      <xdr:row>44</xdr:row>
      <xdr:rowOff>27090</xdr:rowOff>
    </xdr:to>
    <xdr:sp macro="" textlink="">
      <xdr:nvSpPr>
        <xdr:cNvPr id="27716" name="Rectangle 68">
          <a:extLst>
            <a:ext uri="{FF2B5EF4-FFF2-40B4-BE49-F238E27FC236}">
              <a16:creationId xmlns:a16="http://schemas.microsoft.com/office/drawing/2014/main" id="{00000000-0008-0000-0500-0000446C0000}"/>
            </a:ext>
          </a:extLst>
        </xdr:cNvPr>
        <xdr:cNvSpPr>
          <a:spLocks noChangeArrowheads="1"/>
        </xdr:cNvSpPr>
      </xdr:nvSpPr>
      <xdr:spPr bwMode="auto">
        <a:xfrm>
          <a:off x="2114550"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6</a:t>
          </a:r>
        </a:p>
      </xdr:txBody>
    </xdr:sp>
    <xdr:clientData/>
  </xdr:twoCellAnchor>
  <xdr:twoCellAnchor>
    <xdr:from>
      <xdr:col>6</xdr:col>
      <xdr:colOff>320675</xdr:colOff>
      <xdr:row>43</xdr:row>
      <xdr:rowOff>40640</xdr:rowOff>
    </xdr:from>
    <xdr:to>
      <xdr:col>7</xdr:col>
      <xdr:colOff>228951</xdr:colOff>
      <xdr:row>44</xdr:row>
      <xdr:rowOff>27090</xdr:rowOff>
    </xdr:to>
    <xdr:sp macro="" textlink="">
      <xdr:nvSpPr>
        <xdr:cNvPr id="27718" name="Rectangle 70">
          <a:extLst>
            <a:ext uri="{FF2B5EF4-FFF2-40B4-BE49-F238E27FC236}">
              <a16:creationId xmlns:a16="http://schemas.microsoft.com/office/drawing/2014/main" id="{00000000-0008-0000-0500-0000466C0000}"/>
            </a:ext>
          </a:extLst>
        </xdr:cNvPr>
        <xdr:cNvSpPr>
          <a:spLocks noChangeArrowheads="1"/>
        </xdr:cNvSpPr>
      </xdr:nvSpPr>
      <xdr:spPr bwMode="auto">
        <a:xfrm>
          <a:off x="2324100"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7</a:t>
          </a:r>
        </a:p>
      </xdr:txBody>
    </xdr:sp>
    <xdr:clientData/>
  </xdr:twoCellAnchor>
  <xdr:twoCellAnchor>
    <xdr:from>
      <xdr:col>7</xdr:col>
      <xdr:colOff>154940</xdr:colOff>
      <xdr:row>43</xdr:row>
      <xdr:rowOff>40640</xdr:rowOff>
    </xdr:from>
    <xdr:to>
      <xdr:col>8</xdr:col>
      <xdr:colOff>67691</xdr:colOff>
      <xdr:row>44</xdr:row>
      <xdr:rowOff>27090</xdr:rowOff>
    </xdr:to>
    <xdr:sp macro="" textlink="">
      <xdr:nvSpPr>
        <xdr:cNvPr id="27720" name="Rectangle 72">
          <a:extLst>
            <a:ext uri="{FF2B5EF4-FFF2-40B4-BE49-F238E27FC236}">
              <a16:creationId xmlns:a16="http://schemas.microsoft.com/office/drawing/2014/main" id="{00000000-0008-0000-0500-0000486C0000}"/>
            </a:ext>
          </a:extLst>
        </xdr:cNvPr>
        <xdr:cNvSpPr>
          <a:spLocks noChangeArrowheads="1"/>
        </xdr:cNvSpPr>
      </xdr:nvSpPr>
      <xdr:spPr bwMode="auto">
        <a:xfrm>
          <a:off x="2514600"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8</a:t>
          </a:r>
        </a:p>
      </xdr:txBody>
    </xdr:sp>
    <xdr:clientData/>
  </xdr:twoCellAnchor>
  <xdr:twoCellAnchor>
    <xdr:from>
      <xdr:col>8</xdr:col>
      <xdr:colOff>6350</xdr:colOff>
      <xdr:row>43</xdr:row>
      <xdr:rowOff>40640</xdr:rowOff>
    </xdr:from>
    <xdr:to>
      <xdr:col>8</xdr:col>
      <xdr:colOff>261658</xdr:colOff>
      <xdr:row>44</xdr:row>
      <xdr:rowOff>27090</xdr:rowOff>
    </xdr:to>
    <xdr:sp macro="" textlink="">
      <xdr:nvSpPr>
        <xdr:cNvPr id="27722" name="Rectangle 74">
          <a:extLst>
            <a:ext uri="{FF2B5EF4-FFF2-40B4-BE49-F238E27FC236}">
              <a16:creationId xmlns:a16="http://schemas.microsoft.com/office/drawing/2014/main" id="{00000000-0008-0000-0500-00004A6C0000}"/>
            </a:ext>
          </a:extLst>
        </xdr:cNvPr>
        <xdr:cNvSpPr>
          <a:spLocks noChangeArrowheads="1"/>
        </xdr:cNvSpPr>
      </xdr:nvSpPr>
      <xdr:spPr bwMode="auto">
        <a:xfrm>
          <a:off x="2714625"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9</a:t>
          </a:r>
        </a:p>
      </xdr:txBody>
    </xdr:sp>
    <xdr:clientData/>
  </xdr:twoCellAnchor>
  <xdr:twoCellAnchor>
    <xdr:from>
      <xdr:col>8</xdr:col>
      <xdr:colOff>208280</xdr:colOff>
      <xdr:row>43</xdr:row>
      <xdr:rowOff>40640</xdr:rowOff>
    </xdr:from>
    <xdr:to>
      <xdr:col>9</xdr:col>
      <xdr:colOff>67854</xdr:colOff>
      <xdr:row>44</xdr:row>
      <xdr:rowOff>27090</xdr:rowOff>
    </xdr:to>
    <xdr:sp macro="" textlink="">
      <xdr:nvSpPr>
        <xdr:cNvPr id="27724" name="Rectangle 76">
          <a:extLst>
            <a:ext uri="{FF2B5EF4-FFF2-40B4-BE49-F238E27FC236}">
              <a16:creationId xmlns:a16="http://schemas.microsoft.com/office/drawing/2014/main" id="{00000000-0008-0000-0500-00004C6C0000}"/>
            </a:ext>
          </a:extLst>
        </xdr:cNvPr>
        <xdr:cNvSpPr>
          <a:spLocks noChangeArrowheads="1"/>
        </xdr:cNvSpPr>
      </xdr:nvSpPr>
      <xdr:spPr bwMode="auto">
        <a:xfrm>
          <a:off x="2914650"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10</a:t>
          </a:r>
        </a:p>
      </xdr:txBody>
    </xdr:sp>
    <xdr:clientData/>
  </xdr:twoCellAnchor>
  <xdr:twoCellAnchor>
    <xdr:from>
      <xdr:col>9</xdr:col>
      <xdr:colOff>6350</xdr:colOff>
      <xdr:row>43</xdr:row>
      <xdr:rowOff>40640</xdr:rowOff>
    </xdr:from>
    <xdr:to>
      <xdr:col>9</xdr:col>
      <xdr:colOff>297365</xdr:colOff>
      <xdr:row>44</xdr:row>
      <xdr:rowOff>27090</xdr:rowOff>
    </xdr:to>
    <xdr:sp macro="" textlink="">
      <xdr:nvSpPr>
        <xdr:cNvPr id="27726" name="Rectangle 78">
          <a:extLst>
            <a:ext uri="{FF2B5EF4-FFF2-40B4-BE49-F238E27FC236}">
              <a16:creationId xmlns:a16="http://schemas.microsoft.com/office/drawing/2014/main" id="{00000000-0008-0000-0500-00004E6C0000}"/>
            </a:ext>
          </a:extLst>
        </xdr:cNvPr>
        <xdr:cNvSpPr>
          <a:spLocks noChangeArrowheads="1"/>
        </xdr:cNvSpPr>
      </xdr:nvSpPr>
      <xdr:spPr bwMode="auto">
        <a:xfrm>
          <a:off x="3124200"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11</a:t>
          </a:r>
        </a:p>
      </xdr:txBody>
    </xdr:sp>
    <xdr:clientData/>
  </xdr:twoCellAnchor>
  <xdr:twoCellAnchor>
    <xdr:from>
      <xdr:col>9</xdr:col>
      <xdr:colOff>212725</xdr:colOff>
      <xdr:row>43</xdr:row>
      <xdr:rowOff>40640</xdr:rowOff>
    </xdr:from>
    <xdr:to>
      <xdr:col>10</xdr:col>
      <xdr:colOff>120479</xdr:colOff>
      <xdr:row>44</xdr:row>
      <xdr:rowOff>27090</xdr:rowOff>
    </xdr:to>
    <xdr:sp macro="" textlink="">
      <xdr:nvSpPr>
        <xdr:cNvPr id="27728" name="Rectangle 80">
          <a:extLst>
            <a:ext uri="{FF2B5EF4-FFF2-40B4-BE49-F238E27FC236}">
              <a16:creationId xmlns:a16="http://schemas.microsoft.com/office/drawing/2014/main" id="{00000000-0008-0000-0500-0000506C0000}"/>
            </a:ext>
          </a:extLst>
        </xdr:cNvPr>
        <xdr:cNvSpPr>
          <a:spLocks noChangeArrowheads="1"/>
        </xdr:cNvSpPr>
      </xdr:nvSpPr>
      <xdr:spPr bwMode="auto">
        <a:xfrm>
          <a:off x="3305175"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12</a:t>
          </a:r>
        </a:p>
      </xdr:txBody>
    </xdr:sp>
    <xdr:clientData/>
  </xdr:twoCellAnchor>
  <xdr:twoCellAnchor>
    <xdr:from>
      <xdr:col>10</xdr:col>
      <xdr:colOff>67310</xdr:colOff>
      <xdr:row>43</xdr:row>
      <xdr:rowOff>40640</xdr:rowOff>
    </xdr:from>
    <xdr:to>
      <xdr:col>10</xdr:col>
      <xdr:colOff>350620</xdr:colOff>
      <xdr:row>44</xdr:row>
      <xdr:rowOff>27090</xdr:rowOff>
    </xdr:to>
    <xdr:sp macro="" textlink="">
      <xdr:nvSpPr>
        <xdr:cNvPr id="27730" name="Rectangle 82">
          <a:extLst>
            <a:ext uri="{FF2B5EF4-FFF2-40B4-BE49-F238E27FC236}">
              <a16:creationId xmlns:a16="http://schemas.microsoft.com/office/drawing/2014/main" id="{00000000-0008-0000-0500-0000526C0000}"/>
            </a:ext>
          </a:extLst>
        </xdr:cNvPr>
        <xdr:cNvSpPr>
          <a:spLocks noChangeArrowheads="1"/>
        </xdr:cNvSpPr>
      </xdr:nvSpPr>
      <xdr:spPr bwMode="auto">
        <a:xfrm>
          <a:off x="3524250"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13</a:t>
          </a:r>
        </a:p>
      </xdr:txBody>
    </xdr:sp>
    <xdr:clientData/>
  </xdr:twoCellAnchor>
  <xdr:twoCellAnchor>
    <xdr:from>
      <xdr:col>10</xdr:col>
      <xdr:colOff>286385</xdr:colOff>
      <xdr:row>43</xdr:row>
      <xdr:rowOff>40640</xdr:rowOff>
    </xdr:from>
    <xdr:to>
      <xdr:col>10</xdr:col>
      <xdr:colOff>533664</xdr:colOff>
      <xdr:row>44</xdr:row>
      <xdr:rowOff>27090</xdr:rowOff>
    </xdr:to>
    <xdr:sp macro="" textlink="">
      <xdr:nvSpPr>
        <xdr:cNvPr id="27732" name="Rectangle 84">
          <a:extLst>
            <a:ext uri="{FF2B5EF4-FFF2-40B4-BE49-F238E27FC236}">
              <a16:creationId xmlns:a16="http://schemas.microsoft.com/office/drawing/2014/main" id="{00000000-0008-0000-0500-0000546C0000}"/>
            </a:ext>
          </a:extLst>
        </xdr:cNvPr>
        <xdr:cNvSpPr>
          <a:spLocks noChangeArrowheads="1"/>
        </xdr:cNvSpPr>
      </xdr:nvSpPr>
      <xdr:spPr bwMode="auto">
        <a:xfrm>
          <a:off x="3724275"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14</a:t>
          </a:r>
        </a:p>
      </xdr:txBody>
    </xdr:sp>
    <xdr:clientData/>
  </xdr:twoCellAnchor>
  <xdr:twoCellAnchor>
    <xdr:from>
      <xdr:col>10</xdr:col>
      <xdr:colOff>488315</xdr:colOff>
      <xdr:row>43</xdr:row>
      <xdr:rowOff>40640</xdr:rowOff>
    </xdr:from>
    <xdr:to>
      <xdr:col>11</xdr:col>
      <xdr:colOff>76352</xdr:colOff>
      <xdr:row>44</xdr:row>
      <xdr:rowOff>27090</xdr:rowOff>
    </xdr:to>
    <xdr:sp macro="" textlink="">
      <xdr:nvSpPr>
        <xdr:cNvPr id="27734" name="Rectangle 86">
          <a:extLst>
            <a:ext uri="{FF2B5EF4-FFF2-40B4-BE49-F238E27FC236}">
              <a16:creationId xmlns:a16="http://schemas.microsoft.com/office/drawing/2014/main" id="{00000000-0008-0000-0500-0000566C0000}"/>
            </a:ext>
          </a:extLst>
        </xdr:cNvPr>
        <xdr:cNvSpPr>
          <a:spLocks noChangeArrowheads="1"/>
        </xdr:cNvSpPr>
      </xdr:nvSpPr>
      <xdr:spPr bwMode="auto">
        <a:xfrm>
          <a:off x="3924300"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15</a:t>
          </a:r>
        </a:p>
      </xdr:txBody>
    </xdr:sp>
    <xdr:clientData/>
  </xdr:twoCellAnchor>
  <xdr:twoCellAnchor>
    <xdr:from>
      <xdr:col>11</xdr:col>
      <xdr:colOff>12700</xdr:colOff>
      <xdr:row>43</xdr:row>
      <xdr:rowOff>40640</xdr:rowOff>
    </xdr:from>
    <xdr:to>
      <xdr:col>11</xdr:col>
      <xdr:colOff>281301</xdr:colOff>
      <xdr:row>44</xdr:row>
      <xdr:rowOff>27090</xdr:rowOff>
    </xdr:to>
    <xdr:sp macro="" textlink="">
      <xdr:nvSpPr>
        <xdr:cNvPr id="27736" name="Rectangle 88">
          <a:extLst>
            <a:ext uri="{FF2B5EF4-FFF2-40B4-BE49-F238E27FC236}">
              <a16:creationId xmlns:a16="http://schemas.microsoft.com/office/drawing/2014/main" id="{00000000-0008-0000-0500-0000586C0000}"/>
            </a:ext>
          </a:extLst>
        </xdr:cNvPr>
        <xdr:cNvSpPr>
          <a:spLocks noChangeArrowheads="1"/>
        </xdr:cNvSpPr>
      </xdr:nvSpPr>
      <xdr:spPr bwMode="auto">
        <a:xfrm>
          <a:off x="4124325"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16</a:t>
          </a:r>
        </a:p>
      </xdr:txBody>
    </xdr:sp>
    <xdr:clientData/>
  </xdr:twoCellAnchor>
  <xdr:twoCellAnchor>
    <xdr:from>
      <xdr:col>11</xdr:col>
      <xdr:colOff>214630</xdr:colOff>
      <xdr:row>43</xdr:row>
      <xdr:rowOff>40640</xdr:rowOff>
    </xdr:from>
    <xdr:to>
      <xdr:col>12</xdr:col>
      <xdr:colOff>140293</xdr:colOff>
      <xdr:row>44</xdr:row>
      <xdr:rowOff>27090</xdr:rowOff>
    </xdr:to>
    <xdr:sp macro="" textlink="">
      <xdr:nvSpPr>
        <xdr:cNvPr id="27738" name="Rectangle 90">
          <a:extLst>
            <a:ext uri="{FF2B5EF4-FFF2-40B4-BE49-F238E27FC236}">
              <a16:creationId xmlns:a16="http://schemas.microsoft.com/office/drawing/2014/main" id="{00000000-0008-0000-0500-00005A6C0000}"/>
            </a:ext>
          </a:extLst>
        </xdr:cNvPr>
        <xdr:cNvSpPr>
          <a:spLocks noChangeArrowheads="1"/>
        </xdr:cNvSpPr>
      </xdr:nvSpPr>
      <xdr:spPr bwMode="auto">
        <a:xfrm>
          <a:off x="4324350" y="5686425"/>
          <a:ext cx="257175"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17</a:t>
          </a: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24</xdr:row>
          <xdr:rowOff>152400</xdr:rowOff>
        </xdr:from>
        <xdr:to>
          <xdr:col>1</xdr:col>
          <xdr:colOff>371475</xdr:colOff>
          <xdr:row>26</xdr:row>
          <xdr:rowOff>28575</xdr:rowOff>
        </xdr:to>
        <xdr:sp macro="" textlink="">
          <xdr:nvSpPr>
            <xdr:cNvPr id="22803" name="Check Box 275" hidden="1">
              <a:extLst>
                <a:ext uri="{63B3BB69-23CF-44E3-9099-C40C66FF867C}">
                  <a14:compatExt spid="_x0000_s22803"/>
                </a:ext>
                <a:ext uri="{FF2B5EF4-FFF2-40B4-BE49-F238E27FC236}">
                  <a16:creationId xmlns:a16="http://schemas.microsoft.com/office/drawing/2014/main" id="{00000000-0008-0000-0500-000013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142875</xdr:rowOff>
        </xdr:from>
        <xdr:to>
          <xdr:col>1</xdr:col>
          <xdr:colOff>371475</xdr:colOff>
          <xdr:row>27</xdr:row>
          <xdr:rowOff>28575</xdr:rowOff>
        </xdr:to>
        <xdr:sp macro="" textlink="">
          <xdr:nvSpPr>
            <xdr:cNvPr id="22804" name="Check Box 276" hidden="1">
              <a:extLst>
                <a:ext uri="{63B3BB69-23CF-44E3-9099-C40C66FF867C}">
                  <a14:compatExt spid="_x0000_s22804"/>
                </a:ext>
                <a:ext uri="{FF2B5EF4-FFF2-40B4-BE49-F238E27FC236}">
                  <a16:creationId xmlns:a16="http://schemas.microsoft.com/office/drawing/2014/main" id="{00000000-0008-0000-0500-000014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142875</xdr:rowOff>
        </xdr:from>
        <xdr:to>
          <xdr:col>1</xdr:col>
          <xdr:colOff>371475</xdr:colOff>
          <xdr:row>28</xdr:row>
          <xdr:rowOff>28575</xdr:rowOff>
        </xdr:to>
        <xdr:sp macro="" textlink="">
          <xdr:nvSpPr>
            <xdr:cNvPr id="22805" name="Check Box 277" hidden="1">
              <a:extLst>
                <a:ext uri="{63B3BB69-23CF-44E3-9099-C40C66FF867C}">
                  <a14:compatExt spid="_x0000_s22805"/>
                </a:ext>
                <a:ext uri="{FF2B5EF4-FFF2-40B4-BE49-F238E27FC236}">
                  <a16:creationId xmlns:a16="http://schemas.microsoft.com/office/drawing/2014/main" id="{00000000-0008-0000-0500-000015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142875</xdr:rowOff>
        </xdr:from>
        <xdr:to>
          <xdr:col>1</xdr:col>
          <xdr:colOff>371475</xdr:colOff>
          <xdr:row>29</xdr:row>
          <xdr:rowOff>28575</xdr:rowOff>
        </xdr:to>
        <xdr:sp macro="" textlink="">
          <xdr:nvSpPr>
            <xdr:cNvPr id="22806" name="Check Box 278" hidden="1">
              <a:extLst>
                <a:ext uri="{63B3BB69-23CF-44E3-9099-C40C66FF867C}">
                  <a14:compatExt spid="_x0000_s22806"/>
                </a:ext>
                <a:ext uri="{FF2B5EF4-FFF2-40B4-BE49-F238E27FC236}">
                  <a16:creationId xmlns:a16="http://schemas.microsoft.com/office/drawing/2014/main" id="{00000000-0008-0000-0500-000016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142875</xdr:rowOff>
        </xdr:from>
        <xdr:to>
          <xdr:col>1</xdr:col>
          <xdr:colOff>371475</xdr:colOff>
          <xdr:row>30</xdr:row>
          <xdr:rowOff>28575</xdr:rowOff>
        </xdr:to>
        <xdr:sp macro="" textlink="">
          <xdr:nvSpPr>
            <xdr:cNvPr id="22807" name="Check Box 279" hidden="1">
              <a:extLst>
                <a:ext uri="{63B3BB69-23CF-44E3-9099-C40C66FF867C}">
                  <a14:compatExt spid="_x0000_s22807"/>
                </a:ext>
                <a:ext uri="{FF2B5EF4-FFF2-40B4-BE49-F238E27FC236}">
                  <a16:creationId xmlns:a16="http://schemas.microsoft.com/office/drawing/2014/main" id="{00000000-0008-0000-0500-000017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142875</xdr:rowOff>
        </xdr:from>
        <xdr:to>
          <xdr:col>12</xdr:col>
          <xdr:colOff>9525</xdr:colOff>
          <xdr:row>28</xdr:row>
          <xdr:rowOff>28575</xdr:rowOff>
        </xdr:to>
        <xdr:sp macro="" textlink="">
          <xdr:nvSpPr>
            <xdr:cNvPr id="22808" name="Check Box 280" hidden="1">
              <a:extLst>
                <a:ext uri="{63B3BB69-23CF-44E3-9099-C40C66FF867C}">
                  <a14:compatExt spid="_x0000_s22808"/>
                </a:ext>
                <a:ext uri="{FF2B5EF4-FFF2-40B4-BE49-F238E27FC236}">
                  <a16:creationId xmlns:a16="http://schemas.microsoft.com/office/drawing/2014/main" id="{00000000-0008-0000-0500-000018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xdr:row>
          <xdr:rowOff>142875</xdr:rowOff>
        </xdr:from>
        <xdr:to>
          <xdr:col>12</xdr:col>
          <xdr:colOff>9525</xdr:colOff>
          <xdr:row>27</xdr:row>
          <xdr:rowOff>28575</xdr:rowOff>
        </xdr:to>
        <xdr:sp macro="" textlink="">
          <xdr:nvSpPr>
            <xdr:cNvPr id="22809" name="Check Box 281" hidden="1">
              <a:extLst>
                <a:ext uri="{63B3BB69-23CF-44E3-9099-C40C66FF867C}">
                  <a14:compatExt spid="_x0000_s22809"/>
                </a:ext>
                <a:ext uri="{FF2B5EF4-FFF2-40B4-BE49-F238E27FC236}">
                  <a16:creationId xmlns:a16="http://schemas.microsoft.com/office/drawing/2014/main" id="{00000000-0008-0000-0500-000019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142875</xdr:rowOff>
        </xdr:from>
        <xdr:to>
          <xdr:col>12</xdr:col>
          <xdr:colOff>9525</xdr:colOff>
          <xdr:row>26</xdr:row>
          <xdr:rowOff>28575</xdr:rowOff>
        </xdr:to>
        <xdr:sp macro="" textlink="">
          <xdr:nvSpPr>
            <xdr:cNvPr id="22810" name="Check Box 282" hidden="1">
              <a:extLst>
                <a:ext uri="{63B3BB69-23CF-44E3-9099-C40C66FF867C}">
                  <a14:compatExt spid="_x0000_s22810"/>
                </a:ext>
                <a:ext uri="{FF2B5EF4-FFF2-40B4-BE49-F238E27FC236}">
                  <a16:creationId xmlns:a16="http://schemas.microsoft.com/office/drawing/2014/main" id="{00000000-0008-0000-0500-00001A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40</xdr:row>
          <xdr:rowOff>114300</xdr:rowOff>
        </xdr:from>
        <xdr:to>
          <xdr:col>1</xdr:col>
          <xdr:colOff>400050</xdr:colOff>
          <xdr:row>41</xdr:row>
          <xdr:rowOff>47625</xdr:rowOff>
        </xdr:to>
        <xdr:sp macro="" textlink="">
          <xdr:nvSpPr>
            <xdr:cNvPr id="22815" name="Check Box 287" hidden="1">
              <a:extLst>
                <a:ext uri="{63B3BB69-23CF-44E3-9099-C40C66FF867C}">
                  <a14:compatExt spid="_x0000_s22815"/>
                </a:ext>
                <a:ext uri="{FF2B5EF4-FFF2-40B4-BE49-F238E27FC236}">
                  <a16:creationId xmlns:a16="http://schemas.microsoft.com/office/drawing/2014/main" id="{00000000-0008-0000-0500-00001F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142875</xdr:rowOff>
        </xdr:from>
        <xdr:to>
          <xdr:col>1</xdr:col>
          <xdr:colOff>371475</xdr:colOff>
          <xdr:row>34</xdr:row>
          <xdr:rowOff>28575</xdr:rowOff>
        </xdr:to>
        <xdr:sp macro="" textlink="">
          <xdr:nvSpPr>
            <xdr:cNvPr id="22816" name="Check Box 288" hidden="1">
              <a:extLst>
                <a:ext uri="{63B3BB69-23CF-44E3-9099-C40C66FF867C}">
                  <a14:compatExt spid="_x0000_s22816"/>
                </a:ext>
                <a:ext uri="{FF2B5EF4-FFF2-40B4-BE49-F238E27FC236}">
                  <a16:creationId xmlns:a16="http://schemas.microsoft.com/office/drawing/2014/main" id="{00000000-0008-0000-0500-000020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0</xdr:rowOff>
        </xdr:from>
        <xdr:to>
          <xdr:col>1</xdr:col>
          <xdr:colOff>371475</xdr:colOff>
          <xdr:row>33</xdr:row>
          <xdr:rowOff>47625</xdr:rowOff>
        </xdr:to>
        <xdr:sp macro="" textlink="">
          <xdr:nvSpPr>
            <xdr:cNvPr id="22817" name="Check Box 289" hidden="1">
              <a:extLst>
                <a:ext uri="{63B3BB69-23CF-44E3-9099-C40C66FF867C}">
                  <a14:compatExt spid="_x0000_s22817"/>
                </a:ext>
                <a:ext uri="{FF2B5EF4-FFF2-40B4-BE49-F238E27FC236}">
                  <a16:creationId xmlns:a16="http://schemas.microsoft.com/office/drawing/2014/main" id="{00000000-0008-0000-0500-000021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152400</xdr:rowOff>
        </xdr:from>
        <xdr:to>
          <xdr:col>7</xdr:col>
          <xdr:colOff>161925</xdr:colOff>
          <xdr:row>36</xdr:row>
          <xdr:rowOff>38100</xdr:rowOff>
        </xdr:to>
        <xdr:sp macro="" textlink="">
          <xdr:nvSpPr>
            <xdr:cNvPr id="22818" name="Check Box 290" hidden="1">
              <a:extLst>
                <a:ext uri="{63B3BB69-23CF-44E3-9099-C40C66FF867C}">
                  <a14:compatExt spid="_x0000_s22818"/>
                </a:ext>
                <a:ext uri="{FF2B5EF4-FFF2-40B4-BE49-F238E27FC236}">
                  <a16:creationId xmlns:a16="http://schemas.microsoft.com/office/drawing/2014/main" id="{00000000-0008-0000-0500-000022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 Part Submission Warrant (PSW)</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34</xdr:row>
          <xdr:rowOff>142875</xdr:rowOff>
        </xdr:from>
        <xdr:to>
          <xdr:col>16</xdr:col>
          <xdr:colOff>228600</xdr:colOff>
          <xdr:row>36</xdr:row>
          <xdr:rowOff>28575</xdr:rowOff>
        </xdr:to>
        <xdr:sp macro="" textlink="">
          <xdr:nvSpPr>
            <xdr:cNvPr id="22819" name="Check Box 291" hidden="1">
              <a:extLst>
                <a:ext uri="{63B3BB69-23CF-44E3-9099-C40C66FF867C}">
                  <a14:compatExt spid="_x0000_s22819"/>
                </a:ext>
                <a:ext uri="{FF2B5EF4-FFF2-40B4-BE49-F238E27FC236}">
                  <a16:creationId xmlns:a16="http://schemas.microsoft.com/office/drawing/2014/main" id="{00000000-0008-0000-0500-000023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5a. Print Notes:  Material Tests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27</xdr:row>
          <xdr:rowOff>142875</xdr:rowOff>
        </xdr:from>
        <xdr:to>
          <xdr:col>12</xdr:col>
          <xdr:colOff>9525</xdr:colOff>
          <xdr:row>29</xdr:row>
          <xdr:rowOff>28575</xdr:rowOff>
        </xdr:to>
        <xdr:sp macro="" textlink="">
          <xdr:nvSpPr>
            <xdr:cNvPr id="22822" name="Check Box 294" hidden="1">
              <a:extLst>
                <a:ext uri="{63B3BB69-23CF-44E3-9099-C40C66FF867C}">
                  <a14:compatExt spid="_x0000_s22822"/>
                </a:ext>
                <a:ext uri="{FF2B5EF4-FFF2-40B4-BE49-F238E27FC236}">
                  <a16:creationId xmlns:a16="http://schemas.microsoft.com/office/drawing/2014/main" id="{00000000-0008-0000-0500-000026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7</xdr:row>
          <xdr:rowOff>0</xdr:rowOff>
        </xdr:from>
        <xdr:to>
          <xdr:col>8</xdr:col>
          <xdr:colOff>152400</xdr:colOff>
          <xdr:row>8</xdr:row>
          <xdr:rowOff>47625</xdr:rowOff>
        </xdr:to>
        <xdr:sp macro="" textlink="">
          <xdr:nvSpPr>
            <xdr:cNvPr id="22823" name="Check Box 295" hidden="1">
              <a:extLst>
                <a:ext uri="{63B3BB69-23CF-44E3-9099-C40C66FF867C}">
                  <a14:compatExt spid="_x0000_s22823"/>
                </a:ext>
                <a:ext uri="{FF2B5EF4-FFF2-40B4-BE49-F238E27FC236}">
                  <a16:creationId xmlns:a16="http://schemas.microsoft.com/office/drawing/2014/main" id="{00000000-0008-0000-0500-000027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7</xdr:row>
          <xdr:rowOff>0</xdr:rowOff>
        </xdr:from>
        <xdr:to>
          <xdr:col>9</xdr:col>
          <xdr:colOff>133350</xdr:colOff>
          <xdr:row>8</xdr:row>
          <xdr:rowOff>47625</xdr:rowOff>
        </xdr:to>
        <xdr:sp macro="" textlink="">
          <xdr:nvSpPr>
            <xdr:cNvPr id="22824" name="Check Box 296" hidden="1">
              <a:extLst>
                <a:ext uri="{63B3BB69-23CF-44E3-9099-C40C66FF867C}">
                  <a14:compatExt spid="_x0000_s22824"/>
                </a:ext>
                <a:ext uri="{FF2B5EF4-FFF2-40B4-BE49-F238E27FC236}">
                  <a16:creationId xmlns:a16="http://schemas.microsoft.com/office/drawing/2014/main" id="{00000000-0008-0000-0500-000028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142875</xdr:rowOff>
        </xdr:from>
        <xdr:to>
          <xdr:col>12</xdr:col>
          <xdr:colOff>9525</xdr:colOff>
          <xdr:row>30</xdr:row>
          <xdr:rowOff>28575</xdr:rowOff>
        </xdr:to>
        <xdr:sp macro="" textlink="">
          <xdr:nvSpPr>
            <xdr:cNvPr id="22829" name="Check Box 301" hidden="1">
              <a:extLst>
                <a:ext uri="{63B3BB69-23CF-44E3-9099-C40C66FF867C}">
                  <a14:compatExt spid="_x0000_s22829"/>
                </a:ext>
                <a:ext uri="{FF2B5EF4-FFF2-40B4-BE49-F238E27FC236}">
                  <a16:creationId xmlns:a16="http://schemas.microsoft.com/office/drawing/2014/main" id="{00000000-0008-0000-0500-00002D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64</xdr:row>
          <xdr:rowOff>0</xdr:rowOff>
        </xdr:from>
        <xdr:to>
          <xdr:col>7</xdr:col>
          <xdr:colOff>161925</xdr:colOff>
          <xdr:row>65</xdr:row>
          <xdr:rowOff>47625</xdr:rowOff>
        </xdr:to>
        <xdr:sp macro="" textlink="">
          <xdr:nvSpPr>
            <xdr:cNvPr id="22830" name="Check Box 302" hidden="1">
              <a:extLst>
                <a:ext uri="{63B3BB69-23CF-44E3-9099-C40C66FF867C}">
                  <a14:compatExt spid="_x0000_s22830"/>
                </a:ext>
                <a:ext uri="{FF2B5EF4-FFF2-40B4-BE49-F238E27FC236}">
                  <a16:creationId xmlns:a16="http://schemas.microsoft.com/office/drawing/2014/main" id="{00000000-0008-0000-0500-00002E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Approved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64</xdr:row>
          <xdr:rowOff>0</xdr:rowOff>
        </xdr:from>
        <xdr:to>
          <xdr:col>9</xdr:col>
          <xdr:colOff>247650</xdr:colOff>
          <xdr:row>65</xdr:row>
          <xdr:rowOff>47625</xdr:rowOff>
        </xdr:to>
        <xdr:sp macro="" textlink="">
          <xdr:nvSpPr>
            <xdr:cNvPr id="22831" name="Check Box 303" hidden="1">
              <a:extLst>
                <a:ext uri="{63B3BB69-23CF-44E3-9099-C40C66FF867C}">
                  <a14:compatExt spid="_x0000_s22831"/>
                </a:ext>
                <a:ext uri="{FF2B5EF4-FFF2-40B4-BE49-F238E27FC236}">
                  <a16:creationId xmlns:a16="http://schemas.microsoft.com/office/drawing/2014/main" id="{00000000-0008-0000-0500-00002F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Rejected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64</xdr:row>
          <xdr:rowOff>0</xdr:rowOff>
        </xdr:from>
        <xdr:to>
          <xdr:col>10</xdr:col>
          <xdr:colOff>342900</xdr:colOff>
          <xdr:row>65</xdr:row>
          <xdr:rowOff>66675</xdr:rowOff>
        </xdr:to>
        <xdr:sp macro="" textlink="">
          <xdr:nvSpPr>
            <xdr:cNvPr id="22832" name="Check Box 304" hidden="1">
              <a:extLst>
                <a:ext uri="{63B3BB69-23CF-44E3-9099-C40C66FF867C}">
                  <a14:compatExt spid="_x0000_s22832"/>
                </a:ext>
                <a:ext uri="{FF2B5EF4-FFF2-40B4-BE49-F238E27FC236}">
                  <a16:creationId xmlns:a16="http://schemas.microsoft.com/office/drawing/2014/main" id="{00000000-0008-0000-0500-000030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53</xdr:row>
          <xdr:rowOff>0</xdr:rowOff>
        </xdr:from>
        <xdr:to>
          <xdr:col>10</xdr:col>
          <xdr:colOff>180975</xdr:colOff>
          <xdr:row>54</xdr:row>
          <xdr:rowOff>47625</xdr:rowOff>
        </xdr:to>
        <xdr:sp macro="" textlink="">
          <xdr:nvSpPr>
            <xdr:cNvPr id="22835" name="Check Box 307" hidden="1">
              <a:extLst>
                <a:ext uri="{63B3BB69-23CF-44E3-9099-C40C66FF867C}">
                  <a14:compatExt spid="_x0000_s22835"/>
                </a:ext>
                <a:ext uri="{FF2B5EF4-FFF2-40B4-BE49-F238E27FC236}">
                  <a16:creationId xmlns:a16="http://schemas.microsoft.com/office/drawing/2014/main" id="{00000000-0008-0000-0500-000033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53</xdr:row>
          <xdr:rowOff>0</xdr:rowOff>
        </xdr:from>
        <xdr:to>
          <xdr:col>10</xdr:col>
          <xdr:colOff>495300</xdr:colOff>
          <xdr:row>54</xdr:row>
          <xdr:rowOff>47625</xdr:rowOff>
        </xdr:to>
        <xdr:sp macro="" textlink="">
          <xdr:nvSpPr>
            <xdr:cNvPr id="22836" name="Check Box 308" hidden="1">
              <a:extLst>
                <a:ext uri="{63B3BB69-23CF-44E3-9099-C40C66FF867C}">
                  <a14:compatExt spid="_x0000_s22836"/>
                </a:ext>
                <a:ext uri="{FF2B5EF4-FFF2-40B4-BE49-F238E27FC236}">
                  <a16:creationId xmlns:a16="http://schemas.microsoft.com/office/drawing/2014/main" id="{00000000-0008-0000-0500-000034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53</xdr:row>
          <xdr:rowOff>0</xdr:rowOff>
        </xdr:from>
        <xdr:to>
          <xdr:col>11</xdr:col>
          <xdr:colOff>161925</xdr:colOff>
          <xdr:row>54</xdr:row>
          <xdr:rowOff>47625</xdr:rowOff>
        </xdr:to>
        <xdr:sp macro="" textlink="">
          <xdr:nvSpPr>
            <xdr:cNvPr id="22837" name="Check Box 309" hidden="1">
              <a:extLst>
                <a:ext uri="{63B3BB69-23CF-44E3-9099-C40C66FF867C}">
                  <a14:compatExt spid="_x0000_s22837"/>
                </a:ext>
                <a:ext uri="{FF2B5EF4-FFF2-40B4-BE49-F238E27FC236}">
                  <a16:creationId xmlns:a16="http://schemas.microsoft.com/office/drawing/2014/main" id="{00000000-0008-0000-0500-000035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76200</xdr:colOff>
          <xdr:row>43</xdr:row>
          <xdr:rowOff>161925</xdr:rowOff>
        </xdr:from>
        <xdr:to>
          <xdr:col>4</xdr:col>
          <xdr:colOff>38100</xdr:colOff>
          <xdr:row>45</xdr:row>
          <xdr:rowOff>0</xdr:rowOff>
        </xdr:to>
        <xdr:sp macro="" textlink="">
          <xdr:nvSpPr>
            <xdr:cNvPr id="22937" name="Check Box 409" hidden="1">
              <a:extLst>
                <a:ext uri="{63B3BB69-23CF-44E3-9099-C40C66FF867C}">
                  <a14:compatExt spid="_x0000_s22937"/>
                </a:ext>
                <a:ext uri="{FF2B5EF4-FFF2-40B4-BE49-F238E27FC236}">
                  <a16:creationId xmlns:a16="http://schemas.microsoft.com/office/drawing/2014/main" id="{00000000-0008-0000-0500-000099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314325</xdr:colOff>
          <xdr:row>43</xdr:row>
          <xdr:rowOff>161925</xdr:rowOff>
        </xdr:from>
        <xdr:to>
          <xdr:col>4</xdr:col>
          <xdr:colOff>276225</xdr:colOff>
          <xdr:row>45</xdr:row>
          <xdr:rowOff>0</xdr:rowOff>
        </xdr:to>
        <xdr:sp macro="" textlink="">
          <xdr:nvSpPr>
            <xdr:cNvPr id="22938" name="Check Box 410" hidden="1">
              <a:extLst>
                <a:ext uri="{63B3BB69-23CF-44E3-9099-C40C66FF867C}">
                  <a14:compatExt spid="_x0000_s22938"/>
                </a:ext>
                <a:ext uri="{FF2B5EF4-FFF2-40B4-BE49-F238E27FC236}">
                  <a16:creationId xmlns:a16="http://schemas.microsoft.com/office/drawing/2014/main" id="{00000000-0008-0000-0500-00009A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43</xdr:row>
          <xdr:rowOff>161925</xdr:rowOff>
        </xdr:from>
        <xdr:to>
          <xdr:col>5</xdr:col>
          <xdr:colOff>142875</xdr:colOff>
          <xdr:row>45</xdr:row>
          <xdr:rowOff>0</xdr:rowOff>
        </xdr:to>
        <xdr:sp macro="" textlink="">
          <xdr:nvSpPr>
            <xdr:cNvPr id="22939" name="Check Box 411" hidden="1">
              <a:extLst>
                <a:ext uri="{63B3BB69-23CF-44E3-9099-C40C66FF867C}">
                  <a14:compatExt spid="_x0000_s22939"/>
                </a:ext>
                <a:ext uri="{FF2B5EF4-FFF2-40B4-BE49-F238E27FC236}">
                  <a16:creationId xmlns:a16="http://schemas.microsoft.com/office/drawing/2014/main" id="{00000000-0008-0000-0500-00009B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47625</xdr:colOff>
          <xdr:row>43</xdr:row>
          <xdr:rowOff>161925</xdr:rowOff>
        </xdr:from>
        <xdr:to>
          <xdr:col>6</xdr:col>
          <xdr:colOff>9525</xdr:colOff>
          <xdr:row>45</xdr:row>
          <xdr:rowOff>0</xdr:rowOff>
        </xdr:to>
        <xdr:sp macro="" textlink="">
          <xdr:nvSpPr>
            <xdr:cNvPr id="22940" name="Check Box 412" hidden="1">
              <a:extLst>
                <a:ext uri="{63B3BB69-23CF-44E3-9099-C40C66FF867C}">
                  <a14:compatExt spid="_x0000_s22940"/>
                </a:ext>
                <a:ext uri="{FF2B5EF4-FFF2-40B4-BE49-F238E27FC236}">
                  <a16:creationId xmlns:a16="http://schemas.microsoft.com/office/drawing/2014/main" id="{00000000-0008-0000-0500-00009C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257175</xdr:colOff>
          <xdr:row>43</xdr:row>
          <xdr:rowOff>161925</xdr:rowOff>
        </xdr:from>
        <xdr:to>
          <xdr:col>6</xdr:col>
          <xdr:colOff>219075</xdr:colOff>
          <xdr:row>45</xdr:row>
          <xdr:rowOff>0</xdr:rowOff>
        </xdr:to>
        <xdr:sp macro="" textlink="">
          <xdr:nvSpPr>
            <xdr:cNvPr id="22941" name="Check Box 413" hidden="1">
              <a:extLst>
                <a:ext uri="{63B3BB69-23CF-44E3-9099-C40C66FF867C}">
                  <a14:compatExt spid="_x0000_s22941"/>
                </a:ext>
                <a:ext uri="{FF2B5EF4-FFF2-40B4-BE49-F238E27FC236}">
                  <a16:creationId xmlns:a16="http://schemas.microsoft.com/office/drawing/2014/main" id="{00000000-0008-0000-0500-00009D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114300</xdr:colOff>
          <xdr:row>43</xdr:row>
          <xdr:rowOff>161925</xdr:rowOff>
        </xdr:from>
        <xdr:to>
          <xdr:col>7</xdr:col>
          <xdr:colOff>66675</xdr:colOff>
          <xdr:row>45</xdr:row>
          <xdr:rowOff>0</xdr:rowOff>
        </xdr:to>
        <xdr:sp macro="" textlink="">
          <xdr:nvSpPr>
            <xdr:cNvPr id="22942" name="Check Box 414" hidden="1">
              <a:extLst>
                <a:ext uri="{63B3BB69-23CF-44E3-9099-C40C66FF867C}">
                  <a14:compatExt spid="_x0000_s22942"/>
                </a:ext>
                <a:ext uri="{FF2B5EF4-FFF2-40B4-BE49-F238E27FC236}">
                  <a16:creationId xmlns:a16="http://schemas.microsoft.com/office/drawing/2014/main" id="{00000000-0008-0000-0500-00009E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314325</xdr:colOff>
          <xdr:row>43</xdr:row>
          <xdr:rowOff>161925</xdr:rowOff>
        </xdr:from>
        <xdr:to>
          <xdr:col>7</xdr:col>
          <xdr:colOff>276225</xdr:colOff>
          <xdr:row>45</xdr:row>
          <xdr:rowOff>0</xdr:rowOff>
        </xdr:to>
        <xdr:sp macro="" textlink="">
          <xdr:nvSpPr>
            <xdr:cNvPr id="22943" name="Check Box 415" hidden="1">
              <a:extLst>
                <a:ext uri="{63B3BB69-23CF-44E3-9099-C40C66FF867C}">
                  <a14:compatExt spid="_x0000_s22943"/>
                </a:ext>
                <a:ext uri="{FF2B5EF4-FFF2-40B4-BE49-F238E27FC236}">
                  <a16:creationId xmlns:a16="http://schemas.microsoft.com/office/drawing/2014/main" id="{00000000-0008-0000-0500-00009F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161925</xdr:colOff>
          <xdr:row>43</xdr:row>
          <xdr:rowOff>161925</xdr:rowOff>
        </xdr:from>
        <xdr:to>
          <xdr:col>8</xdr:col>
          <xdr:colOff>123825</xdr:colOff>
          <xdr:row>45</xdr:row>
          <xdr:rowOff>0</xdr:rowOff>
        </xdr:to>
        <xdr:sp macro="" textlink="">
          <xdr:nvSpPr>
            <xdr:cNvPr id="22944" name="Check Box 416" hidden="1">
              <a:extLst>
                <a:ext uri="{63B3BB69-23CF-44E3-9099-C40C66FF867C}">
                  <a14:compatExt spid="_x0000_s22944"/>
                </a:ext>
                <a:ext uri="{FF2B5EF4-FFF2-40B4-BE49-F238E27FC236}">
                  <a16:creationId xmlns:a16="http://schemas.microsoft.com/office/drawing/2014/main" id="{00000000-0008-0000-0500-0000A0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9525</xdr:colOff>
          <xdr:row>43</xdr:row>
          <xdr:rowOff>161925</xdr:rowOff>
        </xdr:from>
        <xdr:to>
          <xdr:col>8</xdr:col>
          <xdr:colOff>333375</xdr:colOff>
          <xdr:row>45</xdr:row>
          <xdr:rowOff>0</xdr:rowOff>
        </xdr:to>
        <xdr:sp macro="" textlink="">
          <xdr:nvSpPr>
            <xdr:cNvPr id="22945" name="Check Box 417" hidden="1">
              <a:extLst>
                <a:ext uri="{63B3BB69-23CF-44E3-9099-C40C66FF867C}">
                  <a14:compatExt spid="_x0000_s22945"/>
                </a:ext>
                <a:ext uri="{FF2B5EF4-FFF2-40B4-BE49-F238E27FC236}">
                  <a16:creationId xmlns:a16="http://schemas.microsoft.com/office/drawing/2014/main" id="{00000000-0008-0000-0500-0000A1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219075</xdr:colOff>
          <xdr:row>43</xdr:row>
          <xdr:rowOff>161925</xdr:rowOff>
        </xdr:from>
        <xdr:to>
          <xdr:col>9</xdr:col>
          <xdr:colOff>123825</xdr:colOff>
          <xdr:row>45</xdr:row>
          <xdr:rowOff>0</xdr:rowOff>
        </xdr:to>
        <xdr:sp macro="" textlink="">
          <xdr:nvSpPr>
            <xdr:cNvPr id="22946" name="Check Box 418" hidden="1">
              <a:extLst>
                <a:ext uri="{63B3BB69-23CF-44E3-9099-C40C66FF867C}">
                  <a14:compatExt spid="_x0000_s22946"/>
                </a:ext>
                <a:ext uri="{FF2B5EF4-FFF2-40B4-BE49-F238E27FC236}">
                  <a16:creationId xmlns:a16="http://schemas.microsoft.com/office/drawing/2014/main" id="{00000000-0008-0000-0500-0000A2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9525</xdr:colOff>
          <xdr:row>43</xdr:row>
          <xdr:rowOff>161925</xdr:rowOff>
        </xdr:from>
        <xdr:to>
          <xdr:col>9</xdr:col>
          <xdr:colOff>342900</xdr:colOff>
          <xdr:row>45</xdr:row>
          <xdr:rowOff>0</xdr:rowOff>
        </xdr:to>
        <xdr:sp macro="" textlink="">
          <xdr:nvSpPr>
            <xdr:cNvPr id="22947" name="Check Box 419" hidden="1">
              <a:extLst>
                <a:ext uri="{63B3BB69-23CF-44E3-9099-C40C66FF867C}">
                  <a14:compatExt spid="_x0000_s22947"/>
                </a:ext>
                <a:ext uri="{FF2B5EF4-FFF2-40B4-BE49-F238E27FC236}">
                  <a16:creationId xmlns:a16="http://schemas.microsoft.com/office/drawing/2014/main" id="{00000000-0008-0000-0500-0000A3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228600</xdr:colOff>
          <xdr:row>43</xdr:row>
          <xdr:rowOff>161925</xdr:rowOff>
        </xdr:from>
        <xdr:to>
          <xdr:col>10</xdr:col>
          <xdr:colOff>190500</xdr:colOff>
          <xdr:row>45</xdr:row>
          <xdr:rowOff>0</xdr:rowOff>
        </xdr:to>
        <xdr:sp macro="" textlink="">
          <xdr:nvSpPr>
            <xdr:cNvPr id="22948" name="Check Box 420" hidden="1">
              <a:extLst>
                <a:ext uri="{63B3BB69-23CF-44E3-9099-C40C66FF867C}">
                  <a14:compatExt spid="_x0000_s22948"/>
                </a:ext>
                <a:ext uri="{FF2B5EF4-FFF2-40B4-BE49-F238E27FC236}">
                  <a16:creationId xmlns:a16="http://schemas.microsoft.com/office/drawing/2014/main" id="{00000000-0008-0000-0500-0000A4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85725</xdr:colOff>
          <xdr:row>43</xdr:row>
          <xdr:rowOff>161925</xdr:rowOff>
        </xdr:from>
        <xdr:to>
          <xdr:col>10</xdr:col>
          <xdr:colOff>409575</xdr:colOff>
          <xdr:row>45</xdr:row>
          <xdr:rowOff>0</xdr:rowOff>
        </xdr:to>
        <xdr:sp macro="" textlink="">
          <xdr:nvSpPr>
            <xdr:cNvPr id="22949" name="Check Box 421" hidden="1">
              <a:extLst>
                <a:ext uri="{63B3BB69-23CF-44E3-9099-C40C66FF867C}">
                  <a14:compatExt spid="_x0000_s22949"/>
                </a:ext>
                <a:ext uri="{FF2B5EF4-FFF2-40B4-BE49-F238E27FC236}">
                  <a16:creationId xmlns:a16="http://schemas.microsoft.com/office/drawing/2014/main" id="{00000000-0008-0000-0500-0000A5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43</xdr:row>
          <xdr:rowOff>161925</xdr:rowOff>
        </xdr:from>
        <xdr:to>
          <xdr:col>10</xdr:col>
          <xdr:colOff>609600</xdr:colOff>
          <xdr:row>45</xdr:row>
          <xdr:rowOff>0</xdr:rowOff>
        </xdr:to>
        <xdr:sp macro="" textlink="">
          <xdr:nvSpPr>
            <xdr:cNvPr id="22950" name="Check Box 422" hidden="1">
              <a:extLst>
                <a:ext uri="{63B3BB69-23CF-44E3-9099-C40C66FF867C}">
                  <a14:compatExt spid="_x0000_s22950"/>
                </a:ext>
                <a:ext uri="{FF2B5EF4-FFF2-40B4-BE49-F238E27FC236}">
                  <a16:creationId xmlns:a16="http://schemas.microsoft.com/office/drawing/2014/main" id="{00000000-0008-0000-0500-0000A6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495300</xdr:colOff>
          <xdr:row>43</xdr:row>
          <xdr:rowOff>161925</xdr:rowOff>
        </xdr:from>
        <xdr:to>
          <xdr:col>11</xdr:col>
          <xdr:colOff>123825</xdr:colOff>
          <xdr:row>45</xdr:row>
          <xdr:rowOff>0</xdr:rowOff>
        </xdr:to>
        <xdr:sp macro="" textlink="">
          <xdr:nvSpPr>
            <xdr:cNvPr id="22951" name="Check Box 423" hidden="1">
              <a:extLst>
                <a:ext uri="{63B3BB69-23CF-44E3-9099-C40C66FF867C}">
                  <a14:compatExt spid="_x0000_s22951"/>
                </a:ext>
                <a:ext uri="{FF2B5EF4-FFF2-40B4-BE49-F238E27FC236}">
                  <a16:creationId xmlns:a16="http://schemas.microsoft.com/office/drawing/2014/main" id="{00000000-0008-0000-0500-0000A7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28575</xdr:colOff>
          <xdr:row>43</xdr:row>
          <xdr:rowOff>161925</xdr:rowOff>
        </xdr:from>
        <xdr:to>
          <xdr:col>11</xdr:col>
          <xdr:colOff>352425</xdr:colOff>
          <xdr:row>45</xdr:row>
          <xdr:rowOff>0</xdr:rowOff>
        </xdr:to>
        <xdr:sp macro="" textlink="">
          <xdr:nvSpPr>
            <xdr:cNvPr id="22952" name="Check Box 424" hidden="1">
              <a:extLst>
                <a:ext uri="{63B3BB69-23CF-44E3-9099-C40C66FF867C}">
                  <a14:compatExt spid="_x0000_s22952"/>
                </a:ext>
                <a:ext uri="{FF2B5EF4-FFF2-40B4-BE49-F238E27FC236}">
                  <a16:creationId xmlns:a16="http://schemas.microsoft.com/office/drawing/2014/main" id="{00000000-0008-0000-0500-0000A8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238125</xdr:colOff>
          <xdr:row>43</xdr:row>
          <xdr:rowOff>161925</xdr:rowOff>
        </xdr:from>
        <xdr:to>
          <xdr:col>12</xdr:col>
          <xdr:colOff>200025</xdr:colOff>
          <xdr:row>45</xdr:row>
          <xdr:rowOff>0</xdr:rowOff>
        </xdr:to>
        <xdr:sp macro="" textlink="">
          <xdr:nvSpPr>
            <xdr:cNvPr id="22953" name="Check Box 425" hidden="1">
              <a:extLst>
                <a:ext uri="{63B3BB69-23CF-44E3-9099-C40C66FF867C}">
                  <a14:compatExt spid="_x0000_s22953"/>
                </a:ext>
                <a:ext uri="{FF2B5EF4-FFF2-40B4-BE49-F238E27FC236}">
                  <a16:creationId xmlns:a16="http://schemas.microsoft.com/office/drawing/2014/main" id="{00000000-0008-0000-0500-0000A9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152400</xdr:rowOff>
        </xdr:from>
        <xdr:to>
          <xdr:col>5</xdr:col>
          <xdr:colOff>133350</xdr:colOff>
          <xdr:row>37</xdr:row>
          <xdr:rowOff>38100</xdr:rowOff>
        </xdr:to>
        <xdr:sp macro="" textlink="">
          <xdr:nvSpPr>
            <xdr:cNvPr id="22956" name="Check Box 428" hidden="1">
              <a:extLst>
                <a:ext uri="{63B3BB69-23CF-44E3-9099-C40C66FF867C}">
                  <a14:compatExt spid="_x0000_s22956"/>
                </a:ext>
                <a:ext uri="{FF2B5EF4-FFF2-40B4-BE49-F238E27FC236}">
                  <a16:creationId xmlns:a16="http://schemas.microsoft.com/office/drawing/2014/main" id="{00000000-0008-0000-0500-0000AC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2a. Dimensional results (ISIR)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36</xdr:row>
          <xdr:rowOff>114300</xdr:rowOff>
        </xdr:from>
        <xdr:to>
          <xdr:col>16</xdr:col>
          <xdr:colOff>228600</xdr:colOff>
          <xdr:row>38</xdr:row>
          <xdr:rowOff>19050</xdr:rowOff>
        </xdr:to>
        <xdr:sp macro="" textlink="">
          <xdr:nvSpPr>
            <xdr:cNvPr id="22958" name="Check Box 430" hidden="1">
              <a:extLst>
                <a:ext uri="{63B3BB69-23CF-44E3-9099-C40C66FF867C}">
                  <a14:compatExt spid="_x0000_s22958"/>
                </a:ext>
                <a:ext uri="{FF2B5EF4-FFF2-40B4-BE49-F238E27FC236}">
                  <a16:creationId xmlns:a16="http://schemas.microsoft.com/office/drawing/2014/main" id="{00000000-0008-0000-0500-0000AE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5c. Print Notes: Functional Tests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35</xdr:row>
          <xdr:rowOff>133350</xdr:rowOff>
        </xdr:from>
        <xdr:to>
          <xdr:col>16</xdr:col>
          <xdr:colOff>476250</xdr:colOff>
          <xdr:row>37</xdr:row>
          <xdr:rowOff>19050</xdr:rowOff>
        </xdr:to>
        <xdr:sp macro="" textlink="">
          <xdr:nvSpPr>
            <xdr:cNvPr id="22959" name="Check Box 431" hidden="1">
              <a:extLst>
                <a:ext uri="{63B3BB69-23CF-44E3-9099-C40C66FF867C}">
                  <a14:compatExt spid="_x0000_s22959"/>
                </a:ext>
                <a:ext uri="{FF2B5EF4-FFF2-40B4-BE49-F238E27FC236}">
                  <a16:creationId xmlns:a16="http://schemas.microsoft.com/office/drawing/2014/main" id="{00000000-0008-0000-0500-0000AF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5b. Print Notes: Surface Finish Tests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37</xdr:row>
          <xdr:rowOff>123825</xdr:rowOff>
        </xdr:from>
        <xdr:to>
          <xdr:col>16</xdr:col>
          <xdr:colOff>466725</xdr:colOff>
          <xdr:row>39</xdr:row>
          <xdr:rowOff>9525</xdr:rowOff>
        </xdr:to>
        <xdr:sp macro="" textlink="">
          <xdr:nvSpPr>
            <xdr:cNvPr id="22960" name="Check Box 432" hidden="1">
              <a:extLst>
                <a:ext uri="{63B3BB69-23CF-44E3-9099-C40C66FF867C}">
                  <a14:compatExt spid="_x0000_s22960"/>
                </a:ext>
                <a:ext uri="{FF2B5EF4-FFF2-40B4-BE49-F238E27FC236}">
                  <a16:creationId xmlns:a16="http://schemas.microsoft.com/office/drawing/2014/main" id="{00000000-0008-0000-0500-0000B0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5d. Print Notes: Part Identification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37</xdr:row>
          <xdr:rowOff>152400</xdr:rowOff>
        </xdr:from>
        <xdr:to>
          <xdr:col>5</xdr:col>
          <xdr:colOff>171450</xdr:colOff>
          <xdr:row>39</xdr:row>
          <xdr:rowOff>38100</xdr:rowOff>
        </xdr:to>
        <xdr:sp macro="" textlink="">
          <xdr:nvSpPr>
            <xdr:cNvPr id="22961" name="Check Box 433" hidden="1">
              <a:extLst>
                <a:ext uri="{63B3BB69-23CF-44E3-9099-C40C66FF867C}">
                  <a14:compatExt spid="_x0000_s22961"/>
                </a:ext>
                <a:ext uri="{FF2B5EF4-FFF2-40B4-BE49-F238E27FC236}">
                  <a16:creationId xmlns:a16="http://schemas.microsoft.com/office/drawing/2014/main" id="{00000000-0008-0000-0500-0000B1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3. Design Record / Drawing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38</xdr:row>
          <xdr:rowOff>123825</xdr:rowOff>
        </xdr:from>
        <xdr:to>
          <xdr:col>17</xdr:col>
          <xdr:colOff>180975</xdr:colOff>
          <xdr:row>40</xdr:row>
          <xdr:rowOff>9525</xdr:rowOff>
        </xdr:to>
        <xdr:sp macro="" textlink="">
          <xdr:nvSpPr>
            <xdr:cNvPr id="22962" name="Check Box 434" hidden="1">
              <a:extLst>
                <a:ext uri="{63B3BB69-23CF-44E3-9099-C40C66FF867C}">
                  <a14:compatExt spid="_x0000_s22962"/>
                </a:ext>
                <a:ext uri="{FF2B5EF4-FFF2-40B4-BE49-F238E27FC236}">
                  <a16:creationId xmlns:a16="http://schemas.microsoft.com/office/drawing/2014/main" id="{00000000-0008-0000-0500-0000B25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5e. Print Notes: Paint, Plating, Coating Tests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45</xdr:row>
          <xdr:rowOff>0</xdr:rowOff>
        </xdr:from>
        <xdr:to>
          <xdr:col>1</xdr:col>
          <xdr:colOff>381000</xdr:colOff>
          <xdr:row>46</xdr:row>
          <xdr:rowOff>47625</xdr:rowOff>
        </xdr:to>
        <xdr:sp macro="" textlink="">
          <xdr:nvSpPr>
            <xdr:cNvPr id="23405" name="Check Box 877" hidden="1">
              <a:extLst>
                <a:ext uri="{63B3BB69-23CF-44E3-9099-C40C66FF867C}">
                  <a14:compatExt spid="_x0000_s23405"/>
                </a:ext>
                <a:ext uri="{FF2B5EF4-FFF2-40B4-BE49-F238E27FC236}">
                  <a16:creationId xmlns:a16="http://schemas.microsoft.com/office/drawing/2014/main" id="{00000000-0008-0000-0500-00006D5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8</xdr:col>
          <xdr:colOff>28575</xdr:colOff>
          <xdr:row>48</xdr:row>
          <xdr:rowOff>66675</xdr:rowOff>
        </xdr:to>
        <xdr:sp macro="" textlink="">
          <xdr:nvSpPr>
            <xdr:cNvPr id="23409" name="Check Box 881" hidden="1">
              <a:extLst>
                <a:ext uri="{63B3BB69-23CF-44E3-9099-C40C66FF867C}">
                  <a14:compatExt spid="_x0000_s23409"/>
                </a:ext>
                <a:ext uri="{FF2B5EF4-FFF2-40B4-BE49-F238E27FC236}">
                  <a16:creationId xmlns:a16="http://schemas.microsoft.com/office/drawing/2014/main" id="{00000000-0008-0000-0500-0000715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 Part Submission Warrant (PSW)</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161925</xdr:rowOff>
        </xdr:from>
        <xdr:to>
          <xdr:col>5</xdr:col>
          <xdr:colOff>276225</xdr:colOff>
          <xdr:row>49</xdr:row>
          <xdr:rowOff>47625</xdr:rowOff>
        </xdr:to>
        <xdr:sp macro="" textlink="">
          <xdr:nvSpPr>
            <xdr:cNvPr id="23410" name="Check Box 882" hidden="1">
              <a:extLst>
                <a:ext uri="{63B3BB69-23CF-44E3-9099-C40C66FF867C}">
                  <a14:compatExt spid="_x0000_s23410"/>
                </a:ext>
                <a:ext uri="{FF2B5EF4-FFF2-40B4-BE49-F238E27FC236}">
                  <a16:creationId xmlns:a16="http://schemas.microsoft.com/office/drawing/2014/main" id="{00000000-0008-0000-0500-0000725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 Dimensional results (ISIR)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50</xdr:row>
          <xdr:rowOff>142875</xdr:rowOff>
        </xdr:from>
        <xdr:to>
          <xdr:col>10</xdr:col>
          <xdr:colOff>238125</xdr:colOff>
          <xdr:row>52</xdr:row>
          <xdr:rowOff>28575</xdr:rowOff>
        </xdr:to>
        <xdr:sp macro="" textlink="">
          <xdr:nvSpPr>
            <xdr:cNvPr id="23413" name="Check Box 885" hidden="1">
              <a:extLst>
                <a:ext uri="{63B3BB69-23CF-44E3-9099-C40C66FF867C}">
                  <a14:compatExt spid="_x0000_s23413"/>
                </a:ext>
                <a:ext uri="{FF2B5EF4-FFF2-40B4-BE49-F238E27FC236}">
                  <a16:creationId xmlns:a16="http://schemas.microsoft.com/office/drawing/2014/main" id="{00000000-0008-0000-0500-0000755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50</xdr:row>
          <xdr:rowOff>142875</xdr:rowOff>
        </xdr:from>
        <xdr:to>
          <xdr:col>10</xdr:col>
          <xdr:colOff>523875</xdr:colOff>
          <xdr:row>52</xdr:row>
          <xdr:rowOff>28575</xdr:rowOff>
        </xdr:to>
        <xdr:sp macro="" textlink="">
          <xdr:nvSpPr>
            <xdr:cNvPr id="23414" name="Check Box 886" hidden="1">
              <a:extLst>
                <a:ext uri="{63B3BB69-23CF-44E3-9099-C40C66FF867C}">
                  <a14:compatExt spid="_x0000_s23414"/>
                </a:ext>
                <a:ext uri="{FF2B5EF4-FFF2-40B4-BE49-F238E27FC236}">
                  <a16:creationId xmlns:a16="http://schemas.microsoft.com/office/drawing/2014/main" id="{00000000-0008-0000-0500-0000765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466725</xdr:colOff>
          <xdr:row>50</xdr:row>
          <xdr:rowOff>142875</xdr:rowOff>
        </xdr:from>
        <xdr:to>
          <xdr:col>11</xdr:col>
          <xdr:colOff>257175</xdr:colOff>
          <xdr:row>52</xdr:row>
          <xdr:rowOff>28575</xdr:rowOff>
        </xdr:to>
        <xdr:sp macro="" textlink="">
          <xdr:nvSpPr>
            <xdr:cNvPr id="23415" name="Check Box 887" hidden="1">
              <a:extLst>
                <a:ext uri="{63B3BB69-23CF-44E3-9099-C40C66FF867C}">
                  <a14:compatExt spid="_x0000_s23415"/>
                </a:ext>
                <a:ext uri="{FF2B5EF4-FFF2-40B4-BE49-F238E27FC236}">
                  <a16:creationId xmlns:a16="http://schemas.microsoft.com/office/drawing/2014/main" id="{00000000-0008-0000-0500-0000775B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34</xdr:row>
          <xdr:rowOff>152400</xdr:rowOff>
        </xdr:from>
        <xdr:to>
          <xdr:col>9</xdr:col>
          <xdr:colOff>85725</xdr:colOff>
          <xdr:row>36</xdr:row>
          <xdr:rowOff>38100</xdr:rowOff>
        </xdr:to>
        <xdr:sp macro="" textlink="">
          <xdr:nvSpPr>
            <xdr:cNvPr id="793210" name="Check Box 1658" hidden="1">
              <a:extLst>
                <a:ext uri="{63B3BB69-23CF-44E3-9099-C40C66FF867C}">
                  <a14:compatExt spid="_x0000_s793210"/>
                </a:ext>
                <a:ext uri="{FF2B5EF4-FFF2-40B4-BE49-F238E27FC236}">
                  <a16:creationId xmlns:a16="http://schemas.microsoft.com/office/drawing/2014/main" id="{00000000-0008-0000-0500-00007A1A0C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4. PPAP Samples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35</xdr:row>
          <xdr:rowOff>152400</xdr:rowOff>
        </xdr:from>
        <xdr:to>
          <xdr:col>10</xdr:col>
          <xdr:colOff>476250</xdr:colOff>
          <xdr:row>37</xdr:row>
          <xdr:rowOff>38100</xdr:rowOff>
        </xdr:to>
        <xdr:sp macro="" textlink="">
          <xdr:nvSpPr>
            <xdr:cNvPr id="793211" name="Check Box 1659" hidden="1">
              <a:extLst>
                <a:ext uri="{63B3BB69-23CF-44E3-9099-C40C66FF867C}">
                  <a14:compatExt spid="_x0000_s793211"/>
                </a:ext>
                <a:ext uri="{FF2B5EF4-FFF2-40B4-BE49-F238E27FC236}">
                  <a16:creationId xmlns:a16="http://schemas.microsoft.com/office/drawing/2014/main" id="{00000000-0008-0000-0500-00007B1A0C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5. Print Notes (check all that apply)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36</xdr:row>
          <xdr:rowOff>152400</xdr:rowOff>
        </xdr:from>
        <xdr:to>
          <xdr:col>12</xdr:col>
          <xdr:colOff>95250</xdr:colOff>
          <xdr:row>38</xdr:row>
          <xdr:rowOff>38100</xdr:rowOff>
        </xdr:to>
        <xdr:sp macro="" textlink="">
          <xdr:nvSpPr>
            <xdr:cNvPr id="793212" name="Check Box 1660" hidden="1">
              <a:extLst>
                <a:ext uri="{63B3BB69-23CF-44E3-9099-C40C66FF867C}">
                  <a14:compatExt spid="_x0000_s793212"/>
                </a:ext>
                <a:ext uri="{FF2B5EF4-FFF2-40B4-BE49-F238E27FC236}">
                  <a16:creationId xmlns:a16="http://schemas.microsoft.com/office/drawing/2014/main" id="{00000000-0008-0000-0500-00007C1A0C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6. Engineering Change Records / Deviations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142875</xdr:rowOff>
        </xdr:from>
        <xdr:to>
          <xdr:col>5</xdr:col>
          <xdr:colOff>314325</xdr:colOff>
          <xdr:row>50</xdr:row>
          <xdr:rowOff>28575</xdr:rowOff>
        </xdr:to>
        <xdr:sp macro="" textlink="">
          <xdr:nvSpPr>
            <xdr:cNvPr id="793213" name="Check Box 1661" hidden="1">
              <a:extLst>
                <a:ext uri="{63B3BB69-23CF-44E3-9099-C40C66FF867C}">
                  <a14:compatExt spid="_x0000_s793213"/>
                </a:ext>
                <a:ext uri="{FF2B5EF4-FFF2-40B4-BE49-F238E27FC236}">
                  <a16:creationId xmlns:a16="http://schemas.microsoft.com/office/drawing/2014/main" id="{00000000-0008-0000-0500-00007D1A0C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3. Design Record / Drawing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123825</xdr:rowOff>
        </xdr:from>
        <xdr:to>
          <xdr:col>4</xdr:col>
          <xdr:colOff>57150</xdr:colOff>
          <xdr:row>51</xdr:row>
          <xdr:rowOff>28575</xdr:rowOff>
        </xdr:to>
        <xdr:sp macro="" textlink="">
          <xdr:nvSpPr>
            <xdr:cNvPr id="793214" name="Check Box 1662" hidden="1">
              <a:extLst>
                <a:ext uri="{63B3BB69-23CF-44E3-9099-C40C66FF867C}">
                  <a14:compatExt spid="_x0000_s793214"/>
                </a:ext>
                <a:ext uri="{FF2B5EF4-FFF2-40B4-BE49-F238E27FC236}">
                  <a16:creationId xmlns:a16="http://schemas.microsoft.com/office/drawing/2014/main" id="{00000000-0008-0000-0500-00007E1A0C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4. PPAP Samples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45714</xdr:colOff>
          <xdr:row>21</xdr:row>
          <xdr:rowOff>152400</xdr:rowOff>
        </xdr:from>
        <xdr:to>
          <xdr:col>3</xdr:col>
          <xdr:colOff>205733</xdr:colOff>
          <xdr:row>23</xdr:row>
          <xdr:rowOff>38100</xdr:rowOff>
        </xdr:to>
        <xdr:grpSp>
          <xdr:nvGrpSpPr>
            <xdr:cNvPr id="5221494" name="Group 2243">
              <a:extLst>
                <a:ext uri="{FF2B5EF4-FFF2-40B4-BE49-F238E27FC236}">
                  <a16:creationId xmlns:a16="http://schemas.microsoft.com/office/drawing/2014/main" id="{00000000-0008-0000-0500-000076AC4F00}"/>
                </a:ext>
              </a:extLst>
            </xdr:cNvPr>
            <xdr:cNvGrpSpPr>
              <a:grpSpLocks/>
            </xdr:cNvGrpSpPr>
          </xdr:nvGrpSpPr>
          <xdr:grpSpPr bwMode="auto">
            <a:xfrm>
              <a:off x="474339" y="3305175"/>
              <a:ext cx="1417319" cy="247650"/>
              <a:chOff x="452" y="376"/>
              <a:chExt cx="88" cy="22"/>
            </a:xfrm>
          </xdr:grpSpPr>
          <xdr:sp macro="" textlink="">
            <xdr:nvSpPr>
              <xdr:cNvPr id="1825988" name="Check Box 2244" hidden="1">
                <a:extLst>
                  <a:ext uri="{63B3BB69-23CF-44E3-9099-C40C66FF867C}">
                    <a14:compatExt spid="_x0000_s1825988"/>
                  </a:ext>
                  <a:ext uri="{FF2B5EF4-FFF2-40B4-BE49-F238E27FC236}">
                    <a16:creationId xmlns:a16="http://schemas.microsoft.com/office/drawing/2014/main" id="{00000000-0008-0000-0500-0000C4DC1B00}"/>
                  </a:ext>
                </a:extLst>
              </xdr:cNvPr>
              <xdr:cNvSpPr/>
            </xdr:nvSpPr>
            <xdr:spPr bwMode="auto">
              <a:xfrm>
                <a:off x="452" y="376"/>
                <a:ext cx="50" cy="22"/>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1825989" name="Check Box 2245" hidden="1">
                <a:extLst>
                  <a:ext uri="{63B3BB69-23CF-44E3-9099-C40C66FF867C}">
                    <a14:compatExt spid="_x0000_s1825989"/>
                  </a:ext>
                  <a:ext uri="{FF2B5EF4-FFF2-40B4-BE49-F238E27FC236}">
                    <a16:creationId xmlns:a16="http://schemas.microsoft.com/office/drawing/2014/main" id="{00000000-0008-0000-0500-0000C5DC1B00}"/>
                  </a:ext>
                </a:extLst>
              </xdr:cNvPr>
              <xdr:cNvSpPr/>
            </xdr:nvSpPr>
            <xdr:spPr bwMode="auto">
              <a:xfrm>
                <a:off x="499" y="376"/>
                <a:ext cx="41" cy="22"/>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76200</xdr:colOff>
          <xdr:row>43</xdr:row>
          <xdr:rowOff>161925</xdr:rowOff>
        </xdr:from>
        <xdr:to>
          <xdr:col>13</xdr:col>
          <xdr:colOff>38100</xdr:colOff>
          <xdr:row>45</xdr:row>
          <xdr:rowOff>0</xdr:rowOff>
        </xdr:to>
        <xdr:sp macro="" textlink="">
          <xdr:nvSpPr>
            <xdr:cNvPr id="2965428" name="Check Box 4020" hidden="1">
              <a:extLst>
                <a:ext uri="{63B3BB69-23CF-44E3-9099-C40C66FF867C}">
                  <a14:compatExt spid="_x0000_s2965428"/>
                </a:ext>
                <a:ext uri="{FF2B5EF4-FFF2-40B4-BE49-F238E27FC236}">
                  <a16:creationId xmlns:a16="http://schemas.microsoft.com/office/drawing/2014/main" id="{00000000-0008-0000-0500-0000B43F2D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53340</xdr:colOff>
      <xdr:row>43</xdr:row>
      <xdr:rowOff>40640</xdr:rowOff>
    </xdr:from>
    <xdr:to>
      <xdr:col>12</xdr:col>
      <xdr:colOff>338399</xdr:colOff>
      <xdr:row>44</xdr:row>
      <xdr:rowOff>27090</xdr:rowOff>
    </xdr:to>
    <xdr:sp macro="" textlink="">
      <xdr:nvSpPr>
        <xdr:cNvPr id="86" name="Rectangle 90">
          <a:extLst>
            <a:ext uri="{FF2B5EF4-FFF2-40B4-BE49-F238E27FC236}">
              <a16:creationId xmlns:a16="http://schemas.microsoft.com/office/drawing/2014/main" id="{00000000-0008-0000-0500-000056000000}"/>
            </a:ext>
          </a:extLst>
        </xdr:cNvPr>
        <xdr:cNvSpPr>
          <a:spLocks noChangeArrowheads="1"/>
        </xdr:cNvSpPr>
      </xdr:nvSpPr>
      <xdr:spPr bwMode="auto">
        <a:xfrm>
          <a:off x="4314825" y="6486525"/>
          <a:ext cx="255500" cy="1524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18</a:t>
          </a:r>
        </a:p>
      </xdr:txBody>
    </xdr:sp>
    <xdr:clientData/>
  </xdr:twoCellAnchor>
  <xdr:twoCellAnchor>
    <xdr:from>
      <xdr:col>0</xdr:col>
      <xdr:colOff>400050</xdr:colOff>
      <xdr:row>0</xdr:row>
      <xdr:rowOff>142875</xdr:rowOff>
    </xdr:from>
    <xdr:to>
      <xdr:col>2</xdr:col>
      <xdr:colOff>494242</xdr:colOff>
      <xdr:row>0</xdr:row>
      <xdr:rowOff>504825</xdr:rowOff>
    </xdr:to>
    <xdr:pic>
      <xdr:nvPicPr>
        <xdr:cNvPr id="90" name="Picture 21">
          <a:extLst>
            <a:ext uri="{FF2B5EF4-FFF2-40B4-BE49-F238E27FC236}">
              <a16:creationId xmlns:a16="http://schemas.microsoft.com/office/drawing/2014/main" id="{00000000-0008-0000-0500-00005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400050" y="142875"/>
          <a:ext cx="1037167"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84668</xdr:colOff>
      <xdr:row>34</xdr:row>
      <xdr:rowOff>84666</xdr:rowOff>
    </xdr:from>
    <xdr:to>
      <xdr:col>12</xdr:col>
      <xdr:colOff>169335</xdr:colOff>
      <xdr:row>40</xdr:row>
      <xdr:rowOff>42333</xdr:rowOff>
    </xdr:to>
    <xdr:sp macro="" textlink="">
      <xdr:nvSpPr>
        <xdr:cNvPr id="3" name="Left Brace 2">
          <a:extLst>
            <a:ext uri="{FF2B5EF4-FFF2-40B4-BE49-F238E27FC236}">
              <a16:creationId xmlns:a16="http://schemas.microsoft.com/office/drawing/2014/main" id="{00000000-0008-0000-0500-000003000000}"/>
            </a:ext>
          </a:extLst>
        </xdr:cNvPr>
        <xdr:cNvSpPr/>
      </xdr:nvSpPr>
      <xdr:spPr bwMode="auto">
        <a:xfrm>
          <a:off x="4878918" y="5111749"/>
          <a:ext cx="423334" cy="910167"/>
        </a:xfrm>
        <a:prstGeom prst="leftBrace">
          <a:avLst>
            <a:gd name="adj1" fmla="val 8333"/>
            <a:gd name="adj2" fmla="val 3837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36</xdr:row>
          <xdr:rowOff>152400</xdr:rowOff>
        </xdr:from>
        <xdr:to>
          <xdr:col>5</xdr:col>
          <xdr:colOff>133350</xdr:colOff>
          <xdr:row>38</xdr:row>
          <xdr:rowOff>38100</xdr:rowOff>
        </xdr:to>
        <xdr:sp macro="" textlink="">
          <xdr:nvSpPr>
            <xdr:cNvPr id="2965429" name="Check Box 4021" hidden="1">
              <a:extLst>
                <a:ext uri="{63B3BB69-23CF-44E3-9099-C40C66FF867C}">
                  <a14:compatExt spid="_x0000_s2965429"/>
                </a:ext>
                <a:ext uri="{FF2B5EF4-FFF2-40B4-BE49-F238E27FC236}">
                  <a16:creationId xmlns:a16="http://schemas.microsoft.com/office/drawing/2014/main" id="{00000000-0008-0000-0500-0000B53F2D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2b. Dimensional results (Weld)</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47625</xdr:colOff>
          <xdr:row>21</xdr:row>
          <xdr:rowOff>19050</xdr:rowOff>
        </xdr:from>
        <xdr:to>
          <xdr:col>2</xdr:col>
          <xdr:colOff>47625</xdr:colOff>
          <xdr:row>21</xdr:row>
          <xdr:rowOff>180975</xdr:rowOff>
        </xdr:to>
        <xdr:sp macro="" textlink="">
          <xdr:nvSpPr>
            <xdr:cNvPr id="4117507" name="Check Box 3" hidden="1">
              <a:extLst>
                <a:ext uri="{63B3BB69-23CF-44E3-9099-C40C66FF867C}">
                  <a14:compatExt spid="_x0000_s4117507"/>
                </a:ext>
                <a:ext uri="{FF2B5EF4-FFF2-40B4-BE49-F238E27FC236}">
                  <a16:creationId xmlns:a16="http://schemas.microsoft.com/office/drawing/2014/main" id="{00000000-0008-0000-0600-000003D43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22</xdr:row>
          <xdr:rowOff>19050</xdr:rowOff>
        </xdr:from>
        <xdr:to>
          <xdr:col>2</xdr:col>
          <xdr:colOff>47625</xdr:colOff>
          <xdr:row>22</xdr:row>
          <xdr:rowOff>180975</xdr:rowOff>
        </xdr:to>
        <xdr:sp macro="" textlink="">
          <xdr:nvSpPr>
            <xdr:cNvPr id="4117508" name="Check Box 4" hidden="1">
              <a:extLst>
                <a:ext uri="{63B3BB69-23CF-44E3-9099-C40C66FF867C}">
                  <a14:compatExt spid="_x0000_s4117508"/>
                </a:ext>
                <a:ext uri="{FF2B5EF4-FFF2-40B4-BE49-F238E27FC236}">
                  <a16:creationId xmlns:a16="http://schemas.microsoft.com/office/drawing/2014/main" id="{00000000-0008-0000-0600-000004D43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23</xdr:row>
          <xdr:rowOff>19050</xdr:rowOff>
        </xdr:from>
        <xdr:to>
          <xdr:col>2</xdr:col>
          <xdr:colOff>47625</xdr:colOff>
          <xdr:row>23</xdr:row>
          <xdr:rowOff>180975</xdr:rowOff>
        </xdr:to>
        <xdr:sp macro="" textlink="">
          <xdr:nvSpPr>
            <xdr:cNvPr id="4117509" name="Check Box 5" hidden="1">
              <a:extLst>
                <a:ext uri="{63B3BB69-23CF-44E3-9099-C40C66FF867C}">
                  <a14:compatExt spid="_x0000_s4117509"/>
                </a:ext>
                <a:ext uri="{FF2B5EF4-FFF2-40B4-BE49-F238E27FC236}">
                  <a16:creationId xmlns:a16="http://schemas.microsoft.com/office/drawing/2014/main" id="{00000000-0008-0000-0600-000005D43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24</xdr:row>
          <xdr:rowOff>19050</xdr:rowOff>
        </xdr:from>
        <xdr:to>
          <xdr:col>2</xdr:col>
          <xdr:colOff>47625</xdr:colOff>
          <xdr:row>24</xdr:row>
          <xdr:rowOff>180975</xdr:rowOff>
        </xdr:to>
        <xdr:sp macro="" textlink="">
          <xdr:nvSpPr>
            <xdr:cNvPr id="4117510" name="Check Box 6" hidden="1">
              <a:extLst>
                <a:ext uri="{63B3BB69-23CF-44E3-9099-C40C66FF867C}">
                  <a14:compatExt spid="_x0000_s4117510"/>
                </a:ext>
                <a:ext uri="{FF2B5EF4-FFF2-40B4-BE49-F238E27FC236}">
                  <a16:creationId xmlns:a16="http://schemas.microsoft.com/office/drawing/2014/main" id="{00000000-0008-0000-0600-000006D43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25</xdr:row>
          <xdr:rowOff>19050</xdr:rowOff>
        </xdr:from>
        <xdr:to>
          <xdr:col>2</xdr:col>
          <xdr:colOff>47625</xdr:colOff>
          <xdr:row>25</xdr:row>
          <xdr:rowOff>180975</xdr:rowOff>
        </xdr:to>
        <xdr:sp macro="" textlink="">
          <xdr:nvSpPr>
            <xdr:cNvPr id="4117511" name="Check Box 7" hidden="1">
              <a:extLst>
                <a:ext uri="{63B3BB69-23CF-44E3-9099-C40C66FF867C}">
                  <a14:compatExt spid="_x0000_s4117511"/>
                </a:ext>
                <a:ext uri="{FF2B5EF4-FFF2-40B4-BE49-F238E27FC236}">
                  <a16:creationId xmlns:a16="http://schemas.microsoft.com/office/drawing/2014/main" id="{00000000-0008-0000-0600-000007D43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26</xdr:row>
          <xdr:rowOff>19050</xdr:rowOff>
        </xdr:from>
        <xdr:to>
          <xdr:col>2</xdr:col>
          <xdr:colOff>47625</xdr:colOff>
          <xdr:row>26</xdr:row>
          <xdr:rowOff>180975</xdr:rowOff>
        </xdr:to>
        <xdr:sp macro="" textlink="">
          <xdr:nvSpPr>
            <xdr:cNvPr id="4117512" name="Check Box 8" hidden="1">
              <a:extLst>
                <a:ext uri="{63B3BB69-23CF-44E3-9099-C40C66FF867C}">
                  <a14:compatExt spid="_x0000_s4117512"/>
                </a:ext>
                <a:ext uri="{FF2B5EF4-FFF2-40B4-BE49-F238E27FC236}">
                  <a16:creationId xmlns:a16="http://schemas.microsoft.com/office/drawing/2014/main" id="{00000000-0008-0000-0600-000008D43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27</xdr:row>
          <xdr:rowOff>19050</xdr:rowOff>
        </xdr:from>
        <xdr:to>
          <xdr:col>2</xdr:col>
          <xdr:colOff>47625</xdr:colOff>
          <xdr:row>27</xdr:row>
          <xdr:rowOff>180975</xdr:rowOff>
        </xdr:to>
        <xdr:sp macro="" textlink="">
          <xdr:nvSpPr>
            <xdr:cNvPr id="4117513" name="Check Box 9" hidden="1">
              <a:extLst>
                <a:ext uri="{63B3BB69-23CF-44E3-9099-C40C66FF867C}">
                  <a14:compatExt spid="_x0000_s4117513"/>
                </a:ext>
                <a:ext uri="{FF2B5EF4-FFF2-40B4-BE49-F238E27FC236}">
                  <a16:creationId xmlns:a16="http://schemas.microsoft.com/office/drawing/2014/main" id="{00000000-0008-0000-0600-000009D43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28</xdr:row>
          <xdr:rowOff>19050</xdr:rowOff>
        </xdr:from>
        <xdr:to>
          <xdr:col>2</xdr:col>
          <xdr:colOff>47625</xdr:colOff>
          <xdr:row>28</xdr:row>
          <xdr:rowOff>180975</xdr:rowOff>
        </xdr:to>
        <xdr:sp macro="" textlink="">
          <xdr:nvSpPr>
            <xdr:cNvPr id="4117515" name="Check Box 11" hidden="1">
              <a:extLst>
                <a:ext uri="{63B3BB69-23CF-44E3-9099-C40C66FF867C}">
                  <a14:compatExt spid="_x0000_s4117515"/>
                </a:ext>
                <a:ext uri="{FF2B5EF4-FFF2-40B4-BE49-F238E27FC236}">
                  <a16:creationId xmlns:a16="http://schemas.microsoft.com/office/drawing/2014/main" id="{00000000-0008-0000-0600-00000BD43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20</xdr:row>
          <xdr:rowOff>19050</xdr:rowOff>
        </xdr:from>
        <xdr:to>
          <xdr:col>2</xdr:col>
          <xdr:colOff>47625</xdr:colOff>
          <xdr:row>20</xdr:row>
          <xdr:rowOff>180975</xdr:rowOff>
        </xdr:to>
        <xdr:sp macro="" textlink="">
          <xdr:nvSpPr>
            <xdr:cNvPr id="4117516" name="Check Box 12" hidden="1">
              <a:extLst>
                <a:ext uri="{63B3BB69-23CF-44E3-9099-C40C66FF867C}">
                  <a14:compatExt spid="_x0000_s4117516"/>
                </a:ext>
                <a:ext uri="{FF2B5EF4-FFF2-40B4-BE49-F238E27FC236}">
                  <a16:creationId xmlns:a16="http://schemas.microsoft.com/office/drawing/2014/main" id="{00000000-0008-0000-0600-00000CD43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30</xdr:row>
          <xdr:rowOff>19050</xdr:rowOff>
        </xdr:from>
        <xdr:to>
          <xdr:col>2</xdr:col>
          <xdr:colOff>47625</xdr:colOff>
          <xdr:row>30</xdr:row>
          <xdr:rowOff>180975</xdr:rowOff>
        </xdr:to>
        <xdr:sp macro="" textlink="">
          <xdr:nvSpPr>
            <xdr:cNvPr id="4117518" name="Check Box 14" hidden="1">
              <a:extLst>
                <a:ext uri="{63B3BB69-23CF-44E3-9099-C40C66FF867C}">
                  <a14:compatExt spid="_x0000_s4117518"/>
                </a:ext>
                <a:ext uri="{FF2B5EF4-FFF2-40B4-BE49-F238E27FC236}">
                  <a16:creationId xmlns:a16="http://schemas.microsoft.com/office/drawing/2014/main" id="{00000000-0008-0000-0600-00000ED43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32</xdr:row>
          <xdr:rowOff>19050</xdr:rowOff>
        </xdr:from>
        <xdr:to>
          <xdr:col>2</xdr:col>
          <xdr:colOff>47625</xdr:colOff>
          <xdr:row>32</xdr:row>
          <xdr:rowOff>180975</xdr:rowOff>
        </xdr:to>
        <xdr:sp macro="" textlink="">
          <xdr:nvSpPr>
            <xdr:cNvPr id="4117520" name="Check Box 16" hidden="1">
              <a:extLst>
                <a:ext uri="{63B3BB69-23CF-44E3-9099-C40C66FF867C}">
                  <a14:compatExt spid="_x0000_s4117520"/>
                </a:ext>
                <a:ext uri="{FF2B5EF4-FFF2-40B4-BE49-F238E27FC236}">
                  <a16:creationId xmlns:a16="http://schemas.microsoft.com/office/drawing/2014/main" id="{00000000-0008-0000-0600-000010D43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10</xdr:col>
      <xdr:colOff>266700</xdr:colOff>
      <xdr:row>50</xdr:row>
      <xdr:rowOff>38100</xdr:rowOff>
    </xdr:from>
    <xdr:to>
      <xdr:col>13</xdr:col>
      <xdr:colOff>0</xdr:colOff>
      <xdr:row>52</xdr:row>
      <xdr:rowOff>82550</xdr:rowOff>
    </xdr:to>
    <xdr:pic>
      <xdr:nvPicPr>
        <xdr:cNvPr id="13" name="Picture 21">
          <a:extLst>
            <a:ext uri="{FF2B5EF4-FFF2-40B4-BE49-F238E27FC236}">
              <a16:creationId xmlns:a16="http://schemas.microsoft.com/office/drawing/2014/main" id="{00000000-0008-0000-06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667625" y="9324975"/>
          <a:ext cx="11049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211666</xdr:colOff>
      <xdr:row>1</xdr:row>
      <xdr:rowOff>56444</xdr:rowOff>
    </xdr:from>
    <xdr:to>
      <xdr:col>2</xdr:col>
      <xdr:colOff>928158</xdr:colOff>
      <xdr:row>3</xdr:row>
      <xdr:rowOff>93839</xdr:rowOff>
    </xdr:to>
    <xdr:pic>
      <xdr:nvPicPr>
        <xdr:cNvPr id="2" name="Picture 2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451555" y="218722"/>
          <a:ext cx="1033992"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16482</xdr:colOff>
      <xdr:row>33</xdr:row>
      <xdr:rowOff>66675</xdr:rowOff>
    </xdr:from>
    <xdr:to>
      <xdr:col>11</xdr:col>
      <xdr:colOff>220069</xdr:colOff>
      <xdr:row>37</xdr:row>
      <xdr:rowOff>73026</xdr:rowOff>
    </xdr:to>
    <xdr:pic>
      <xdr:nvPicPr>
        <xdr:cNvPr id="2" name="Picture 2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560282" y="6115050"/>
          <a:ext cx="1041787" cy="711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155222</xdr:colOff>
      <xdr:row>1</xdr:row>
      <xdr:rowOff>70555</xdr:rowOff>
    </xdr:from>
    <xdr:to>
      <xdr:col>2</xdr:col>
      <xdr:colOff>871714</xdr:colOff>
      <xdr:row>3</xdr:row>
      <xdr:rowOff>107950</xdr:rowOff>
    </xdr:to>
    <xdr:pic>
      <xdr:nvPicPr>
        <xdr:cNvPr id="3" name="Picture 21">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395111" y="232833"/>
          <a:ext cx="1033992"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209550</xdr:colOff>
      <xdr:row>0</xdr:row>
      <xdr:rowOff>47625</xdr:rowOff>
    </xdr:from>
    <xdr:to>
      <xdr:col>2</xdr:col>
      <xdr:colOff>323850</xdr:colOff>
      <xdr:row>0</xdr:row>
      <xdr:rowOff>415925</xdr:rowOff>
    </xdr:to>
    <xdr:pic>
      <xdr:nvPicPr>
        <xdr:cNvPr id="2" name="Picture 2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09550" y="47625"/>
          <a:ext cx="11049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281940</xdr:colOff>
      <xdr:row>8</xdr:row>
      <xdr:rowOff>358140</xdr:rowOff>
    </xdr:from>
    <xdr:to>
      <xdr:col>8</xdr:col>
      <xdr:colOff>281940</xdr:colOff>
      <xdr:row>8</xdr:row>
      <xdr:rowOff>358140</xdr:rowOff>
    </xdr:to>
    <xdr:sp macro="" textlink="">
      <xdr:nvSpPr>
        <xdr:cNvPr id="2754983" name="Line 5">
          <a:extLst>
            <a:ext uri="{FF2B5EF4-FFF2-40B4-BE49-F238E27FC236}">
              <a16:creationId xmlns:a16="http://schemas.microsoft.com/office/drawing/2014/main" id="{00000000-0008-0000-0900-0000A7092A00}"/>
            </a:ext>
          </a:extLst>
        </xdr:cNvPr>
        <xdr:cNvSpPr>
          <a:spLocks noChangeShapeType="1"/>
        </xdr:cNvSpPr>
      </xdr:nvSpPr>
      <xdr:spPr bwMode="auto">
        <a:xfrm>
          <a:off x="5166360" y="21488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281940</xdr:colOff>
      <xdr:row>7</xdr:row>
      <xdr:rowOff>350520</xdr:rowOff>
    </xdr:from>
    <xdr:to>
      <xdr:col>8</xdr:col>
      <xdr:colOff>281940</xdr:colOff>
      <xdr:row>7</xdr:row>
      <xdr:rowOff>350520</xdr:rowOff>
    </xdr:to>
    <xdr:sp macro="" textlink="">
      <xdr:nvSpPr>
        <xdr:cNvPr id="2754984" name="Line 11">
          <a:extLst>
            <a:ext uri="{FF2B5EF4-FFF2-40B4-BE49-F238E27FC236}">
              <a16:creationId xmlns:a16="http://schemas.microsoft.com/office/drawing/2014/main" id="{00000000-0008-0000-0900-0000A8092A00}"/>
            </a:ext>
          </a:extLst>
        </xdr:cNvPr>
        <xdr:cNvSpPr>
          <a:spLocks noChangeShapeType="1"/>
        </xdr:cNvSpPr>
      </xdr:nvSpPr>
      <xdr:spPr bwMode="auto">
        <a:xfrm>
          <a:off x="5166360" y="19735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14</xdr:col>
      <xdr:colOff>337185</xdr:colOff>
      <xdr:row>8</xdr:row>
      <xdr:rowOff>161925</xdr:rowOff>
    </xdr:from>
    <xdr:to>
      <xdr:col>18</xdr:col>
      <xdr:colOff>381000</xdr:colOff>
      <xdr:row>13</xdr:row>
      <xdr:rowOff>32385</xdr:rowOff>
    </xdr:to>
    <xdr:pic>
      <xdr:nvPicPr>
        <xdr:cNvPr id="2754986" name="Picture 1">
          <a:extLst>
            <a:ext uri="{FF2B5EF4-FFF2-40B4-BE49-F238E27FC236}">
              <a16:creationId xmlns:a16="http://schemas.microsoft.com/office/drawing/2014/main" id="{00000000-0008-0000-0900-0000AA092A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43060" y="2124075"/>
          <a:ext cx="2596515" cy="803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329565</xdr:colOff>
      <xdr:row>13</xdr:row>
      <xdr:rowOff>114300</xdr:rowOff>
    </xdr:from>
    <xdr:to>
      <xdr:col>18</xdr:col>
      <xdr:colOff>266607</xdr:colOff>
      <xdr:row>19</xdr:row>
      <xdr:rowOff>162307</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235440" y="3009900"/>
          <a:ext cx="2489742" cy="1191007"/>
        </a:xfrm>
        <a:prstGeom prst="rect">
          <a:avLst/>
        </a:prstGeom>
        <a:effectLst>
          <a:innerShdw blurRad="63500" dist="50800" dir="2700000">
            <a:prstClr val="black"/>
          </a:innerShdw>
        </a:effectLst>
      </xdr:spPr>
    </xdr:pic>
    <xdr:clientData/>
  </xdr:twoCellAnchor>
  <xdr:twoCellAnchor>
    <xdr:from>
      <xdr:col>0</xdr:col>
      <xdr:colOff>142875</xdr:colOff>
      <xdr:row>0</xdr:row>
      <xdr:rowOff>171450</xdr:rowOff>
    </xdr:from>
    <xdr:to>
      <xdr:col>1</xdr:col>
      <xdr:colOff>923925</xdr:colOff>
      <xdr:row>0</xdr:row>
      <xdr:rowOff>539750</xdr:rowOff>
    </xdr:to>
    <xdr:pic>
      <xdr:nvPicPr>
        <xdr:cNvPr id="8" name="Picture 21">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142875" y="171450"/>
          <a:ext cx="11049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osn.oshkoshcorp.com/docs/quality/PLANNING/GREEN%20BELT%20-%20FUEL%20LEVEL%20ACCURACY/GREEN%20BELT%20-%20TOOLS/moresteamcapabil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enterprise.osk.corp.truck/gpsc/sqe/Shared%20Documents/PLANNING/GREEN%20BELT%20-%20FUEL%20LEVEL%20ACCURACY/GREEN%20BELT%20-%20TOOLS/moresteamcapabilit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sn.oshkoshcorp.com/docs/quality/PLANNING/GREEN%20BELT%20-%20FUEL%20LEVEL%20ACCURACY/GREEN%20BELT%20-%20TOOLS/NonParametricTempla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enterprise.osk.corp.truck/gpsc/sqe/Shared%20Documents/PLANNING/GREEN%20BELT%20-%20FUEL%20LEVEL%20ACCURACY/GREEN%20BELT%20-%20TOOLS/NonParametricTempla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sn.oshkoshcorp.com/docs/quality/F2000v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sn.oshkoshcorp.com/Users/155904/AppData/Local/Temp/notesFCBCEE/PPAP_Workbook_Revision_1.7%202014.08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sn.oshkoshcorp.com/docs/quality/F2000v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cr"/>
      <sheetName val="Process Capability Calculation"/>
      <sheetName val="Estimate Standard Deviation"/>
      <sheetName val="Behind the scenes"/>
      <sheetName val="Configuration (DO NOT DELETE)"/>
    </sheetNames>
    <sheetDataSet>
      <sheetData sheetId="0" refreshError="1"/>
      <sheetData sheetId="1" refreshError="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cr"/>
      <sheetName val="Process Capability Calculation"/>
      <sheetName val="Estimate Standard Deviation"/>
      <sheetName val="Behind the scenes"/>
    </sheetNames>
    <sheetDataSet>
      <sheetData sheetId="0" refreshError="1"/>
      <sheetData sheetId="1" refreshError="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cr"/>
      <sheetName val="Map"/>
      <sheetName val="OneSampleSignTest"/>
      <sheetName val="OneSampleWilcoxon"/>
      <sheetName val="PairedSamplesSignTest"/>
      <sheetName val="PairedSamplesWilcoxon"/>
      <sheetName val="MannWhitney"/>
      <sheetName val="KruskalWallis"/>
      <sheetName val="Friedman"/>
    </sheetNames>
    <sheetDataSet>
      <sheetData sheetId="0" refreshError="1"/>
      <sheetData sheetId="1" refreshError="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cr"/>
      <sheetName val="Map"/>
      <sheetName val="OneSampleSignTest"/>
      <sheetName val="OneSampleWilcoxon"/>
      <sheetName val="PairedSamplesSignTest"/>
      <sheetName val="PairedSamplesWilcoxon"/>
      <sheetName val="MannWhitney"/>
      <sheetName val="KruskalWallis"/>
      <sheetName val="Friedman"/>
    </sheetNames>
    <sheetDataSet>
      <sheetData sheetId="0" refreshError="1"/>
      <sheetData sheetId="1" refreshError="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History"/>
      <sheetName val="COVER"/>
      <sheetName val="INTRO"/>
      <sheetName val="PPAP REQUIREMENTS"/>
      <sheetName val="LABELING"/>
      <sheetName val="PSW"/>
      <sheetName val="QC-112 PPAP Checklist"/>
      <sheetName val="C of C Template"/>
      <sheetName val="DIMENSIONAL"/>
      <sheetName val="PRINT NOTES"/>
      <sheetName val="PRINT NOTES - Performance Tests"/>
      <sheetName val="PRINT NOTES - Defense PAINT"/>
      <sheetName val="PRINT NOTES - Plating"/>
      <sheetName val="APPEARANCE"/>
      <sheetName val="PRINT NOTES - WELDING"/>
      <sheetName val="Criticality Matrix"/>
      <sheetName val="Severity ratings "/>
      <sheetName val="Occurrence ratings"/>
      <sheetName val="Detection ratings"/>
      <sheetName val="DFMEA"/>
      <sheetName val="FLOW"/>
      <sheetName val="PFMEA "/>
      <sheetName val="CPLAN"/>
      <sheetName val="MASTER SAMPLE PHOTO"/>
      <sheetName val="SECTION J PHOTO"/>
      <sheetName val="TOOLING"/>
      <sheetName val="CAPABILITY STUDY"/>
      <sheetName val="GR&amp;R ATT(Analytic)"/>
      <sheetName val="Graph"/>
      <sheetName val="GR&amp;R ATT(Risk)"/>
      <sheetName val="GR&amp;R VAR(TV)"/>
      <sheetName val="GR&amp;R VAR(Tol)"/>
      <sheetName val="GR&amp;R ANOVA"/>
      <sheetName val="Graphical"/>
      <sheetName val="GR&amp;R X&amp;R"/>
      <sheetName val="Gage R"/>
      <sheetName val="Module1"/>
    </sheetNames>
    <sheetDataSet>
      <sheetData sheetId="0"/>
      <sheetData sheetId="1"/>
      <sheetData sheetId="2">
        <row r="35">
          <cell r="D35" t="str">
            <v>ERL</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History"/>
      <sheetName val="COVER"/>
      <sheetName val="INTRO"/>
      <sheetName val="PPAP REQUIREMENTS"/>
      <sheetName val="LABELING"/>
      <sheetName val="PSW"/>
      <sheetName val="DIMENSIONAL"/>
      <sheetName val="PRINT NOTES"/>
      <sheetName val="PRINT NOTES - Performance Tests"/>
      <sheetName val="PRINT NOTES - Plating"/>
      <sheetName val="Print Notes - Paint"/>
      <sheetName val="PRINT NOTES - WELDING"/>
      <sheetName val="DFMEA"/>
      <sheetName val="FLOW"/>
      <sheetName val="PFMEA"/>
      <sheetName val="CPLAN"/>
      <sheetName val="MASTER SAMPLE PHOTO"/>
      <sheetName val="TOOLING"/>
      <sheetName val="CAPABILITY STUDY"/>
      <sheetName val="DFMEA Ratings"/>
      <sheetName val="PFMEA Ratings"/>
      <sheetName val="GR&amp;R ATT(Analytic)"/>
      <sheetName val="Graph"/>
      <sheetName val="GR&amp;R ATT(Risk)"/>
      <sheetName val="GR&amp;R VAR(TV)"/>
      <sheetName val="GR&amp;R VAR(Tol)"/>
      <sheetName val="GR&amp;R ANOVA"/>
      <sheetName val="Graphical"/>
      <sheetName val="GR&amp;R X&amp;R"/>
      <sheetName val="Gage R"/>
      <sheetName val="Module1"/>
    </sheetNames>
    <sheetDataSet>
      <sheetData sheetId="0"/>
      <sheetData sheetId="1"/>
      <sheetData sheetId="2">
        <row r="40">
          <cell r="D40" t="str">
            <v>SUPPLIER NAME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History"/>
      <sheetName val="COVER"/>
      <sheetName val="INTRO"/>
      <sheetName val="PPAP REQUIREMENTS"/>
      <sheetName val="LABELING"/>
      <sheetName val="PSW"/>
      <sheetName val="DIMENSIONAL"/>
      <sheetName val="PRINT NOTES"/>
      <sheetName val="PRINT NOTES - Performance Tests"/>
      <sheetName val="PRINT NOTES - Defense PAINT"/>
      <sheetName val="PRINT NOTES - Plating"/>
      <sheetName val="APPEARANCE"/>
      <sheetName val="PRINT NOTES - WELDING"/>
      <sheetName val="DFMEA"/>
      <sheetName val="FLOW"/>
      <sheetName val="PFMEA"/>
      <sheetName val="CPLAN"/>
      <sheetName val="MASTER SAMPLE PHOTO"/>
      <sheetName val="TOOLING"/>
      <sheetName val="CAPABILITY STUDY"/>
      <sheetName val="DFMEA Ratings"/>
      <sheetName val="PFMEA Ratings"/>
      <sheetName val="GR&amp;R ATT(Analytic)"/>
      <sheetName val="Graph"/>
      <sheetName val="GR&amp;R ATT(Risk)"/>
      <sheetName val="GR&amp;R VAR(TV)"/>
      <sheetName val="GR&amp;R VAR(Tol)"/>
      <sheetName val="GR&amp;R ANOVA"/>
      <sheetName val="Graphical"/>
      <sheetName val="GR&amp;R X&amp;R"/>
      <sheetName val="Gage R"/>
      <sheetName val="Module1"/>
    </sheetNames>
    <sheetDataSet>
      <sheetData sheetId="0"/>
      <sheetData sheetId="1"/>
      <sheetData sheetId="2">
        <row r="34">
          <cell r="D34" t="str">
            <v>PART NUMBER</v>
          </cell>
        </row>
        <row r="35">
          <cell r="D35" t="str">
            <v>ERL</v>
          </cell>
        </row>
        <row r="37">
          <cell r="D37" t="str">
            <v>MODEL / VEHICLE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77.xml"/><Relationship Id="rId3" Type="http://schemas.openxmlformats.org/officeDocument/2006/relationships/vmlDrawing" Target="../drawings/vmlDrawing3.vml"/><Relationship Id="rId7" Type="http://schemas.openxmlformats.org/officeDocument/2006/relationships/ctrlProp" Target="../ctrlProps/ctrlProp76.xml"/><Relationship Id="rId2" Type="http://schemas.openxmlformats.org/officeDocument/2006/relationships/drawing" Target="../drawings/drawing15.xml"/><Relationship Id="rId1" Type="http://schemas.openxmlformats.org/officeDocument/2006/relationships/printerSettings" Target="../printerSettings/printerSettings21.bin"/><Relationship Id="rId6" Type="http://schemas.openxmlformats.org/officeDocument/2006/relationships/ctrlProp" Target="../ctrlProps/ctrlProp75.xml"/><Relationship Id="rId5" Type="http://schemas.openxmlformats.org/officeDocument/2006/relationships/ctrlProp" Target="../ctrlProps/ctrlProp74.xml"/><Relationship Id="rId4" Type="http://schemas.openxmlformats.org/officeDocument/2006/relationships/ctrlProp" Target="../ctrlProps/ctrlProp73.xml"/><Relationship Id="rId9" Type="http://schemas.openxmlformats.org/officeDocument/2006/relationships/ctrlProp" Target="../ctrlProps/ctrlProp78.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0.xml"/><Relationship Id="rId1" Type="http://schemas.openxmlformats.org/officeDocument/2006/relationships/printerSettings" Target="../printerSettings/printerSettings26.bin"/><Relationship Id="rId4" Type="http://schemas.openxmlformats.org/officeDocument/2006/relationships/comments" Target="../comments1.x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2.xml"/><Relationship Id="rId1" Type="http://schemas.openxmlformats.org/officeDocument/2006/relationships/printerSettings" Target="../printerSettings/printerSettings29.bin"/><Relationship Id="rId4" Type="http://schemas.openxmlformats.org/officeDocument/2006/relationships/comments" Target="../comments2.xm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3.xml"/><Relationship Id="rId7" Type="http://schemas.openxmlformats.org/officeDocument/2006/relationships/ctrlProp" Target="../ctrlProps/ctrlProp81.xml"/><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6" Type="http://schemas.openxmlformats.org/officeDocument/2006/relationships/ctrlProp" Target="../ctrlProps/ctrlProp80.xml"/><Relationship Id="rId5" Type="http://schemas.openxmlformats.org/officeDocument/2006/relationships/ctrlProp" Target="../ctrlProps/ctrlProp79.xml"/><Relationship Id="rId4" Type="http://schemas.openxmlformats.org/officeDocument/2006/relationships/vmlDrawing" Target="../drawings/vmlDrawing6.vm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5.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38.bin"/><Relationship Id="rId1" Type="http://schemas.openxmlformats.org/officeDocument/2006/relationships/hyperlink" Target="https://my.asq.org/communities/files/35/892"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5" Type="http://schemas.openxmlformats.org/officeDocument/2006/relationships/comments" Target="../comments3.xml"/><Relationship Id="rId4" Type="http://schemas.openxmlformats.org/officeDocument/2006/relationships/vmlDrawing" Target="../drawings/vmlDrawing7.vm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5" Type="http://schemas.openxmlformats.org/officeDocument/2006/relationships/comments" Target="../comments4.xml"/><Relationship Id="rId4" Type="http://schemas.openxmlformats.org/officeDocument/2006/relationships/vmlDrawing" Target="../drawings/vmlDrawing8.vm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5" Type="http://schemas.openxmlformats.org/officeDocument/2006/relationships/comments" Target="../comments5.xml"/><Relationship Id="rId4" Type="http://schemas.openxmlformats.org/officeDocument/2006/relationships/vmlDrawing" Target="../drawings/vmlDrawing9.vm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7" Type="http://schemas.openxmlformats.org/officeDocument/2006/relationships/ctrlProp" Target="../ctrlProps/ctrlProp3.xml"/><Relationship Id="rId2" Type="http://schemas.openxmlformats.org/officeDocument/2006/relationships/printerSettings" Target="../printerSettings/printerSettings10.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drawing" Target="../drawings/drawing5.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1" Type="http://schemas.openxmlformats.org/officeDocument/2006/relationships/printerSettings" Target="../printerSettings/printerSettings9.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6.xml"/><Relationship Id="rId13" Type="http://schemas.openxmlformats.org/officeDocument/2006/relationships/ctrlProp" Target="../ctrlProps/ctrlProp71.xml"/><Relationship Id="rId3" Type="http://schemas.openxmlformats.org/officeDocument/2006/relationships/vmlDrawing" Target="../drawings/vmlDrawing2.vml"/><Relationship Id="rId7" Type="http://schemas.openxmlformats.org/officeDocument/2006/relationships/ctrlProp" Target="../ctrlProps/ctrlProp65.xml"/><Relationship Id="rId12" Type="http://schemas.openxmlformats.org/officeDocument/2006/relationships/ctrlProp" Target="../ctrlProps/ctrlProp70.xml"/><Relationship Id="rId2" Type="http://schemas.openxmlformats.org/officeDocument/2006/relationships/drawing" Target="../drawings/drawing6.xml"/><Relationship Id="rId1" Type="http://schemas.openxmlformats.org/officeDocument/2006/relationships/printerSettings" Target="../printerSettings/printerSettings11.bin"/><Relationship Id="rId6" Type="http://schemas.openxmlformats.org/officeDocument/2006/relationships/ctrlProp" Target="../ctrlProps/ctrlProp64.xml"/><Relationship Id="rId11" Type="http://schemas.openxmlformats.org/officeDocument/2006/relationships/ctrlProp" Target="../ctrlProps/ctrlProp69.xml"/><Relationship Id="rId5" Type="http://schemas.openxmlformats.org/officeDocument/2006/relationships/ctrlProp" Target="../ctrlProps/ctrlProp63.xml"/><Relationship Id="rId10" Type="http://schemas.openxmlformats.org/officeDocument/2006/relationships/ctrlProp" Target="../ctrlProps/ctrlProp68.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
  <sheetViews>
    <sheetView topLeftCell="A8" zoomScaleNormal="100" workbookViewId="0">
      <selection activeCell="A11" sqref="A11"/>
    </sheetView>
  </sheetViews>
  <sheetFormatPr defaultRowHeight="14.25"/>
  <cols>
    <col min="1" max="1" width="10.85546875" style="733" bestFit="1" customWidth="1"/>
    <col min="2" max="2" width="11" style="734" bestFit="1" customWidth="1"/>
    <col min="3" max="3" width="18.5703125" style="735" customWidth="1"/>
    <col min="4" max="4" width="89.5703125" style="736" customWidth="1"/>
  </cols>
  <sheetData>
    <row r="1" spans="1:4" s="406" customFormat="1" ht="15.75">
      <c r="A1" s="726" t="s">
        <v>0</v>
      </c>
      <c r="B1" s="726" t="s">
        <v>1</v>
      </c>
      <c r="C1" s="727" t="s">
        <v>2</v>
      </c>
      <c r="D1" s="728" t="s">
        <v>3</v>
      </c>
    </row>
    <row r="2" spans="1:4" s="407" customFormat="1" ht="42.75">
      <c r="A2" s="729">
        <v>1.6</v>
      </c>
      <c r="B2" s="730">
        <v>41698</v>
      </c>
      <c r="C2" s="731" t="s">
        <v>4</v>
      </c>
      <c r="D2" s="732" t="s">
        <v>5</v>
      </c>
    </row>
    <row r="3" spans="1:4" ht="71.25">
      <c r="A3" s="733">
        <v>1.7</v>
      </c>
      <c r="B3" s="734">
        <v>42035</v>
      </c>
      <c r="C3" s="735" t="s">
        <v>4</v>
      </c>
      <c r="D3" s="736" t="s">
        <v>6</v>
      </c>
    </row>
    <row r="4" spans="1:4" ht="71.25">
      <c r="A4" s="733">
        <v>1.8</v>
      </c>
      <c r="B4" s="734">
        <v>42855</v>
      </c>
      <c r="C4" s="735" t="s">
        <v>7</v>
      </c>
      <c r="D4" s="736" t="s">
        <v>8</v>
      </c>
    </row>
    <row r="5" spans="1:4" ht="50.25" customHeight="1">
      <c r="A5" s="733">
        <v>1.9</v>
      </c>
      <c r="B5" s="734">
        <v>43143</v>
      </c>
      <c r="C5" s="735" t="s">
        <v>9</v>
      </c>
      <c r="D5" s="736" t="s">
        <v>10</v>
      </c>
    </row>
    <row r="6" spans="1:4" ht="42.75">
      <c r="A6" s="737">
        <v>2</v>
      </c>
      <c r="B6" s="734">
        <v>43563</v>
      </c>
      <c r="C6" s="735" t="s">
        <v>9</v>
      </c>
      <c r="D6" s="736" t="s">
        <v>11</v>
      </c>
    </row>
    <row r="7" spans="1:4" ht="57">
      <c r="A7" s="733">
        <v>2.1</v>
      </c>
      <c r="B7" s="734">
        <v>44047</v>
      </c>
      <c r="C7" s="735" t="s">
        <v>12</v>
      </c>
      <c r="D7" s="736" t="s">
        <v>13</v>
      </c>
    </row>
    <row r="8" spans="1:4" ht="85.5">
      <c r="A8" s="733">
        <v>2.2000000000000002</v>
      </c>
      <c r="B8" s="734">
        <v>44876</v>
      </c>
      <c r="C8" s="735" t="s">
        <v>4</v>
      </c>
      <c r="D8" s="736" t="s">
        <v>14</v>
      </c>
    </row>
    <row r="9" spans="1:4" ht="128.25">
      <c r="A9" s="733">
        <v>2.2999999999999998</v>
      </c>
      <c r="B9" s="734">
        <v>44926</v>
      </c>
      <c r="C9" s="735" t="s">
        <v>4</v>
      </c>
      <c r="D9" s="736" t="s">
        <v>15</v>
      </c>
    </row>
    <row r="10" spans="1:4">
      <c r="A10" s="733">
        <v>2.4</v>
      </c>
      <c r="B10" s="734">
        <v>44981</v>
      </c>
      <c r="C10" s="735" t="s">
        <v>16</v>
      </c>
      <c r="D10" s="736" t="s">
        <v>17</v>
      </c>
    </row>
  </sheetData>
  <pageMargins left="0.25" right="0.25" top="0.25" bottom="0.25" header="0.3" footer="0.3"/>
  <pageSetup orientation="landscape" r:id="rId1"/>
  <headerFooter>
    <oddHeader>&amp;C&amp;"Calibri"&amp;10&amp;K000000Oshkosh Corporation Classification - Restricted&amp;1#_x000D_&amp;"Calibri"&amp;11&amp;K000000&amp;"calibri,Regular"&amp;10</oddHeader>
    <oddFooter>&amp;RPPAP: Revision 2.3
Date: 12/31/22</oddFooter>
    <evenHeader>&amp;C&amp;"calibri,Regular"&amp;10Oshkosh Corporation Classification: Unrestricted</evenHeader>
    <firstHeader>&amp;C&amp;"calibri,Regular"&amp;10Oshkosh Corporation Classification: Unrestricted</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00"/>
  </sheetPr>
  <dimension ref="A1:P49"/>
  <sheetViews>
    <sheetView zoomScaleNormal="100" workbookViewId="0">
      <selection activeCell="K57" sqref="K57"/>
    </sheetView>
  </sheetViews>
  <sheetFormatPr defaultColWidth="9.140625" defaultRowHeight="12.75"/>
  <cols>
    <col min="1" max="1" width="4.5703125" style="409" customWidth="1"/>
    <col min="2" max="2" width="13.85546875" style="409" customWidth="1"/>
    <col min="3" max="4" width="10.140625" style="409" customWidth="1"/>
    <col min="5" max="6" width="9.7109375" style="429" customWidth="1"/>
    <col min="7" max="7" width="12.5703125" style="409" customWidth="1"/>
    <col min="8" max="8" width="6.85546875" style="409" customWidth="1"/>
    <col min="9" max="9" width="13.85546875" style="430" customWidth="1"/>
    <col min="10" max="11" width="13.85546875" style="409" customWidth="1"/>
    <col min="12" max="13" width="4.5703125" style="409" customWidth="1"/>
    <col min="14" max="16384" width="9.140625" style="409"/>
  </cols>
  <sheetData>
    <row r="1" spans="1:16" ht="57" customHeight="1" thickBot="1">
      <c r="A1" s="1241" t="s">
        <v>402</v>
      </c>
      <c r="B1" s="1242"/>
      <c r="C1" s="1242"/>
      <c r="D1" s="1242"/>
      <c r="E1" s="1242"/>
      <c r="F1" s="1242"/>
      <c r="G1" s="1242"/>
      <c r="H1" s="1242"/>
      <c r="I1" s="1242"/>
      <c r="J1" s="1242"/>
      <c r="K1" s="1242"/>
      <c r="L1" s="1242"/>
      <c r="M1" s="1243"/>
    </row>
    <row r="2" spans="1:16" ht="12" customHeight="1">
      <c r="A2" s="547" t="s">
        <v>403</v>
      </c>
      <c r="B2" s="548"/>
      <c r="C2" s="1244" t="str">
        <f>INTRO!$D$40</f>
        <v xml:space="preserve">SUPPLIER NAME </v>
      </c>
      <c r="D2" s="1244"/>
      <c r="E2" s="1244"/>
      <c r="F2" s="1244"/>
      <c r="G2" s="1244"/>
      <c r="H2" s="1244"/>
      <c r="I2" s="549" t="s">
        <v>195</v>
      </c>
      <c r="J2" s="1245" t="str">
        <f>INTRO!$D$34</f>
        <v>PART NUMBER</v>
      </c>
      <c r="K2" s="1245"/>
      <c r="L2" s="1245"/>
      <c r="M2" s="1246"/>
      <c r="O2" s="410"/>
      <c r="P2" s="411"/>
    </row>
    <row r="3" spans="1:16" ht="13.5" thickBot="1">
      <c r="A3" s="550" t="s">
        <v>404</v>
      </c>
      <c r="B3" s="551"/>
      <c r="C3" s="1247">
        <f>INTRO!$D$41</f>
        <v>101112</v>
      </c>
      <c r="D3" s="1247"/>
      <c r="E3" s="1247"/>
      <c r="F3" s="1247"/>
      <c r="G3" s="1247"/>
      <c r="H3" s="1247"/>
      <c r="I3" s="552" t="s">
        <v>405</v>
      </c>
      <c r="J3" s="1248" t="str">
        <f>INTRO!$D$33</f>
        <v>PART NAME</v>
      </c>
      <c r="K3" s="1248"/>
      <c r="L3" s="1248"/>
      <c r="M3" s="1249"/>
    </row>
    <row r="4" spans="1:16" ht="13.5" thickBot="1">
      <c r="A4" s="412"/>
      <c r="B4" s="694"/>
      <c r="C4" s="695"/>
      <c r="D4" s="695"/>
      <c r="E4" s="695"/>
      <c r="F4" s="695"/>
      <c r="G4" s="695"/>
      <c r="H4" s="695"/>
      <c r="I4" s="696"/>
      <c r="J4" s="697"/>
      <c r="K4" s="697"/>
      <c r="L4" s="697"/>
      <c r="M4" s="413"/>
    </row>
    <row r="5" spans="1:16" ht="12.75" customHeight="1">
      <c r="A5" s="1219" t="s">
        <v>406</v>
      </c>
      <c r="B5" s="1220"/>
      <c r="C5" s="1220"/>
      <c r="D5" s="873"/>
      <c r="E5" s="1227"/>
      <c r="F5" s="1227"/>
      <c r="G5" s="1227"/>
      <c r="H5" s="1228"/>
      <c r="I5" s="1220" t="s">
        <v>407</v>
      </c>
      <c r="J5" s="1220"/>
      <c r="K5" s="1220"/>
      <c r="L5" s="1231" t="str">
        <f>INTRO!$D$35</f>
        <v>ERL DATE</v>
      </c>
      <c r="M5" s="1232"/>
      <c r="O5" s="410"/>
      <c r="P5" s="411"/>
    </row>
    <row r="6" spans="1:16" ht="13.5" thickBot="1">
      <c r="A6" s="553" t="s">
        <v>408</v>
      </c>
      <c r="B6" s="1221"/>
      <c r="C6" s="1222"/>
      <c r="D6" s="1222"/>
      <c r="E6" s="1222"/>
      <c r="F6" s="1222"/>
      <c r="G6" s="1222"/>
      <c r="H6" s="1223"/>
      <c r="I6" s="1224"/>
      <c r="J6" s="1224"/>
      <c r="K6" s="1224"/>
      <c r="L6" s="1221"/>
      <c r="M6" s="1236"/>
    </row>
    <row r="7" spans="1:16" ht="13.5" thickBot="1">
      <c r="A7" s="414" t="s">
        <v>409</v>
      </c>
      <c r="B7" s="698"/>
      <c r="C7" s="698"/>
      <c r="D7" s="698"/>
      <c r="E7" s="698"/>
      <c r="F7" s="698"/>
      <c r="G7" s="698"/>
      <c r="H7" s="698"/>
      <c r="I7" s="699"/>
      <c r="J7" s="699"/>
      <c r="K7" s="699"/>
      <c r="L7" s="698"/>
      <c r="M7" s="415"/>
    </row>
    <row r="8" spans="1:16" ht="18.75" customHeight="1">
      <c r="A8" s="1255" t="s">
        <v>410</v>
      </c>
      <c r="B8" s="1229" t="s">
        <v>411</v>
      </c>
      <c r="C8" s="1257" t="s">
        <v>412</v>
      </c>
      <c r="D8" s="1257"/>
      <c r="E8" s="1257" t="s">
        <v>413</v>
      </c>
      <c r="F8" s="1257"/>
      <c r="G8" s="1229" t="s">
        <v>414</v>
      </c>
      <c r="H8" s="1239" t="s">
        <v>415</v>
      </c>
      <c r="I8" s="1261" t="s">
        <v>416</v>
      </c>
      <c r="J8" s="1262"/>
      <c r="K8" s="1263"/>
      <c r="L8" s="1229" t="s">
        <v>417</v>
      </c>
      <c r="M8" s="1237" t="s">
        <v>418</v>
      </c>
    </row>
    <row r="9" spans="1:16" s="417" customFormat="1" ht="13.5" thickBot="1">
      <c r="A9" s="1256"/>
      <c r="B9" s="1230"/>
      <c r="C9" s="568" t="s">
        <v>419</v>
      </c>
      <c r="D9" s="568" t="s">
        <v>420</v>
      </c>
      <c r="E9" s="688" t="s">
        <v>421</v>
      </c>
      <c r="F9" s="688" t="s">
        <v>422</v>
      </c>
      <c r="G9" s="1230"/>
      <c r="H9" s="1240"/>
      <c r="I9" s="504" t="s">
        <v>423</v>
      </c>
      <c r="J9" s="504" t="s">
        <v>424</v>
      </c>
      <c r="K9" s="503" t="s">
        <v>425</v>
      </c>
      <c r="L9" s="1230"/>
      <c r="M9" s="1238"/>
    </row>
    <row r="10" spans="1:16" s="580" customFormat="1" ht="15">
      <c r="A10" s="572" t="s">
        <v>426</v>
      </c>
      <c r="B10" s="573">
        <v>4</v>
      </c>
      <c r="C10" s="574">
        <v>1</v>
      </c>
      <c r="D10" s="574">
        <v>1</v>
      </c>
      <c r="E10" s="575">
        <f>B10-C10</f>
        <v>3</v>
      </c>
      <c r="F10" s="575">
        <f>B10+D10</f>
        <v>5</v>
      </c>
      <c r="G10" s="576"/>
      <c r="H10" s="577"/>
      <c r="I10" s="579">
        <v>8</v>
      </c>
      <c r="J10" s="579">
        <v>3</v>
      </c>
      <c r="K10" s="579">
        <v>2</v>
      </c>
      <c r="L10" s="577"/>
      <c r="M10" s="578"/>
    </row>
    <row r="11" spans="1:16" s="416" customFormat="1" ht="15">
      <c r="A11" s="557"/>
      <c r="B11" s="561"/>
      <c r="C11" s="558"/>
      <c r="D11" s="556"/>
      <c r="E11" s="554">
        <f t="shared" ref="E11:E44" si="0">B11-C11</f>
        <v>0</v>
      </c>
      <c r="F11" s="554">
        <f t="shared" ref="F11:F44" si="1">B11+D11</f>
        <v>0</v>
      </c>
      <c r="G11" s="555"/>
      <c r="H11" s="558"/>
      <c r="I11" s="559"/>
      <c r="J11" s="559"/>
      <c r="K11" s="559"/>
      <c r="L11" s="558"/>
      <c r="M11" s="560"/>
    </row>
    <row r="12" spans="1:16" s="416" customFormat="1" ht="15">
      <c r="A12" s="557"/>
      <c r="B12" s="561"/>
      <c r="C12" s="558"/>
      <c r="D12" s="556"/>
      <c r="E12" s="554">
        <f t="shared" si="0"/>
        <v>0</v>
      </c>
      <c r="F12" s="554">
        <f t="shared" si="1"/>
        <v>0</v>
      </c>
      <c r="G12" s="555"/>
      <c r="H12" s="558"/>
      <c r="I12" s="559"/>
      <c r="J12" s="559"/>
      <c r="K12" s="559"/>
      <c r="L12" s="558"/>
      <c r="M12" s="560"/>
    </row>
    <row r="13" spans="1:16" s="416" customFormat="1" ht="15">
      <c r="A13" s="557"/>
      <c r="B13" s="561"/>
      <c r="C13" s="558"/>
      <c r="D13" s="556"/>
      <c r="E13" s="554">
        <f t="shared" si="0"/>
        <v>0</v>
      </c>
      <c r="F13" s="554">
        <f t="shared" si="1"/>
        <v>0</v>
      </c>
      <c r="G13" s="555"/>
      <c r="H13" s="558"/>
      <c r="I13" s="559"/>
      <c r="J13" s="559"/>
      <c r="K13" s="559"/>
      <c r="L13" s="558"/>
      <c r="M13" s="560"/>
    </row>
    <row r="14" spans="1:16" s="416" customFormat="1" ht="15">
      <c r="A14" s="557"/>
      <c r="B14" s="561"/>
      <c r="C14" s="558"/>
      <c r="D14" s="556"/>
      <c r="E14" s="554">
        <f t="shared" si="0"/>
        <v>0</v>
      </c>
      <c r="F14" s="554">
        <f t="shared" si="1"/>
        <v>0</v>
      </c>
      <c r="G14" s="555"/>
      <c r="H14" s="558"/>
      <c r="I14" s="559"/>
      <c r="J14" s="559"/>
      <c r="K14" s="559"/>
      <c r="L14" s="558"/>
      <c r="M14" s="560"/>
    </row>
    <row r="15" spans="1:16" s="416" customFormat="1" ht="15">
      <c r="A15" s="557"/>
      <c r="B15" s="561"/>
      <c r="C15" s="558"/>
      <c r="D15" s="556"/>
      <c r="E15" s="554">
        <f t="shared" si="0"/>
        <v>0</v>
      </c>
      <c r="F15" s="554">
        <f t="shared" si="1"/>
        <v>0</v>
      </c>
      <c r="G15" s="555"/>
      <c r="H15" s="558"/>
      <c r="I15" s="559"/>
      <c r="J15" s="559"/>
      <c r="K15" s="559"/>
      <c r="L15" s="558"/>
      <c r="M15" s="560"/>
    </row>
    <row r="16" spans="1:16" s="416" customFormat="1" ht="15">
      <c r="A16" s="557"/>
      <c r="B16" s="561"/>
      <c r="C16" s="558"/>
      <c r="D16" s="556"/>
      <c r="E16" s="554">
        <f t="shared" si="0"/>
        <v>0</v>
      </c>
      <c r="F16" s="554">
        <f t="shared" si="1"/>
        <v>0</v>
      </c>
      <c r="G16" s="555"/>
      <c r="H16" s="558"/>
      <c r="I16" s="559"/>
      <c r="J16" s="559"/>
      <c r="K16" s="559"/>
      <c r="L16" s="558"/>
      <c r="M16" s="560"/>
    </row>
    <row r="17" spans="1:13" s="416" customFormat="1" ht="15">
      <c r="A17" s="557"/>
      <c r="B17" s="561"/>
      <c r="C17" s="558"/>
      <c r="D17" s="556"/>
      <c r="E17" s="554">
        <f t="shared" si="0"/>
        <v>0</v>
      </c>
      <c r="F17" s="554">
        <f t="shared" si="1"/>
        <v>0</v>
      </c>
      <c r="G17" s="555"/>
      <c r="H17" s="558"/>
      <c r="I17" s="559"/>
      <c r="J17" s="559"/>
      <c r="K17" s="559"/>
      <c r="L17" s="558"/>
      <c r="M17" s="560"/>
    </row>
    <row r="18" spans="1:13" s="416" customFormat="1" ht="15">
      <c r="A18" s="557"/>
      <c r="B18" s="561"/>
      <c r="C18" s="558"/>
      <c r="D18" s="556"/>
      <c r="E18" s="554">
        <f t="shared" si="0"/>
        <v>0</v>
      </c>
      <c r="F18" s="554">
        <f t="shared" si="1"/>
        <v>0</v>
      </c>
      <c r="G18" s="555"/>
      <c r="H18" s="558"/>
      <c r="I18" s="559"/>
      <c r="J18" s="559"/>
      <c r="K18" s="559"/>
      <c r="L18" s="558"/>
      <c r="M18" s="560"/>
    </row>
    <row r="19" spans="1:13" s="416" customFormat="1" ht="15">
      <c r="A19" s="557"/>
      <c r="B19" s="561"/>
      <c r="C19" s="558"/>
      <c r="D19" s="556"/>
      <c r="E19" s="554">
        <f t="shared" si="0"/>
        <v>0</v>
      </c>
      <c r="F19" s="554">
        <f t="shared" si="1"/>
        <v>0</v>
      </c>
      <c r="G19" s="555"/>
      <c r="H19" s="558"/>
      <c r="I19" s="559"/>
      <c r="J19" s="559"/>
      <c r="K19" s="559"/>
      <c r="L19" s="558"/>
      <c r="M19" s="560"/>
    </row>
    <row r="20" spans="1:13" s="416" customFormat="1" ht="15">
      <c r="A20" s="557"/>
      <c r="B20" s="561"/>
      <c r="C20" s="558"/>
      <c r="D20" s="556"/>
      <c r="E20" s="554">
        <f t="shared" si="0"/>
        <v>0</v>
      </c>
      <c r="F20" s="554">
        <f t="shared" si="1"/>
        <v>0</v>
      </c>
      <c r="G20" s="555"/>
      <c r="H20" s="558"/>
      <c r="I20" s="559"/>
      <c r="J20" s="559"/>
      <c r="K20" s="559"/>
      <c r="L20" s="558"/>
      <c r="M20" s="560"/>
    </row>
    <row r="21" spans="1:13" s="416" customFormat="1" ht="15">
      <c r="A21" s="557"/>
      <c r="B21" s="561"/>
      <c r="C21" s="558"/>
      <c r="D21" s="556"/>
      <c r="E21" s="554">
        <f t="shared" si="0"/>
        <v>0</v>
      </c>
      <c r="F21" s="554">
        <f t="shared" si="1"/>
        <v>0</v>
      </c>
      <c r="G21" s="555"/>
      <c r="H21" s="558"/>
      <c r="I21" s="559"/>
      <c r="J21" s="559"/>
      <c r="K21" s="559"/>
      <c r="L21" s="558"/>
      <c r="M21" s="560"/>
    </row>
    <row r="22" spans="1:13" s="416" customFormat="1" ht="15">
      <c r="A22" s="557"/>
      <c r="B22" s="561"/>
      <c r="C22" s="558"/>
      <c r="D22" s="556"/>
      <c r="E22" s="554">
        <f t="shared" si="0"/>
        <v>0</v>
      </c>
      <c r="F22" s="554">
        <f t="shared" si="1"/>
        <v>0</v>
      </c>
      <c r="G22" s="555"/>
      <c r="H22" s="558"/>
      <c r="I22" s="559"/>
      <c r="J22" s="559"/>
      <c r="K22" s="559"/>
      <c r="L22" s="558"/>
      <c r="M22" s="560"/>
    </row>
    <row r="23" spans="1:13" s="416" customFormat="1" ht="15">
      <c r="A23" s="557"/>
      <c r="B23" s="561"/>
      <c r="C23" s="558"/>
      <c r="D23" s="556"/>
      <c r="E23" s="554">
        <f t="shared" si="0"/>
        <v>0</v>
      </c>
      <c r="F23" s="554">
        <f t="shared" si="1"/>
        <v>0</v>
      </c>
      <c r="G23" s="555"/>
      <c r="H23" s="558"/>
      <c r="I23" s="559"/>
      <c r="J23" s="559"/>
      <c r="K23" s="559"/>
      <c r="L23" s="558"/>
      <c r="M23" s="560"/>
    </row>
    <row r="24" spans="1:13" s="416" customFormat="1" ht="15">
      <c r="A24" s="557"/>
      <c r="B24" s="561"/>
      <c r="C24" s="558"/>
      <c r="D24" s="556"/>
      <c r="E24" s="554">
        <f t="shared" si="0"/>
        <v>0</v>
      </c>
      <c r="F24" s="554">
        <f t="shared" si="1"/>
        <v>0</v>
      </c>
      <c r="G24" s="555"/>
      <c r="H24" s="558"/>
      <c r="I24" s="559"/>
      <c r="J24" s="559"/>
      <c r="K24" s="559"/>
      <c r="L24" s="558"/>
      <c r="M24" s="560"/>
    </row>
    <row r="25" spans="1:13" s="416" customFormat="1" ht="15">
      <c r="A25" s="557"/>
      <c r="B25" s="561"/>
      <c r="C25" s="558"/>
      <c r="D25" s="556"/>
      <c r="E25" s="554">
        <f t="shared" si="0"/>
        <v>0</v>
      </c>
      <c r="F25" s="554">
        <f t="shared" si="1"/>
        <v>0</v>
      </c>
      <c r="G25" s="555"/>
      <c r="H25" s="558"/>
      <c r="I25" s="559"/>
      <c r="J25" s="559"/>
      <c r="K25" s="559"/>
      <c r="L25" s="558"/>
      <c r="M25" s="560"/>
    </row>
    <row r="26" spans="1:13" s="416" customFormat="1" ht="15">
      <c r="A26" s="557"/>
      <c r="B26" s="561"/>
      <c r="C26" s="558"/>
      <c r="D26" s="556"/>
      <c r="E26" s="554">
        <f t="shared" si="0"/>
        <v>0</v>
      </c>
      <c r="F26" s="554">
        <f t="shared" si="1"/>
        <v>0</v>
      </c>
      <c r="G26" s="555"/>
      <c r="H26" s="558"/>
      <c r="I26" s="559"/>
      <c r="J26" s="559"/>
      <c r="K26" s="559"/>
      <c r="L26" s="558"/>
      <c r="M26" s="560"/>
    </row>
    <row r="27" spans="1:13" s="416" customFormat="1" ht="15">
      <c r="A27" s="557"/>
      <c r="B27" s="561"/>
      <c r="C27" s="558"/>
      <c r="D27" s="556"/>
      <c r="E27" s="554">
        <f t="shared" si="0"/>
        <v>0</v>
      </c>
      <c r="F27" s="554">
        <f t="shared" si="1"/>
        <v>0</v>
      </c>
      <c r="G27" s="555"/>
      <c r="H27" s="558"/>
      <c r="I27" s="559"/>
      <c r="J27" s="559"/>
      <c r="K27" s="559"/>
      <c r="L27" s="558"/>
      <c r="M27" s="560"/>
    </row>
    <row r="28" spans="1:13" s="416" customFormat="1" ht="15">
      <c r="A28" s="557"/>
      <c r="B28" s="561"/>
      <c r="C28" s="558"/>
      <c r="D28" s="556"/>
      <c r="E28" s="554">
        <f t="shared" si="0"/>
        <v>0</v>
      </c>
      <c r="F28" s="554">
        <f t="shared" si="1"/>
        <v>0</v>
      </c>
      <c r="G28" s="555"/>
      <c r="H28" s="558"/>
      <c r="I28" s="559"/>
      <c r="J28" s="559"/>
      <c r="K28" s="559"/>
      <c r="L28" s="558"/>
      <c r="M28" s="560"/>
    </row>
    <row r="29" spans="1:13" s="416" customFormat="1" ht="15">
      <c r="A29" s="557"/>
      <c r="B29" s="561"/>
      <c r="C29" s="558"/>
      <c r="D29" s="556"/>
      <c r="E29" s="554">
        <f t="shared" si="0"/>
        <v>0</v>
      </c>
      <c r="F29" s="554">
        <f t="shared" si="1"/>
        <v>0</v>
      </c>
      <c r="G29" s="555"/>
      <c r="H29" s="558"/>
      <c r="I29" s="559"/>
      <c r="J29" s="559"/>
      <c r="K29" s="559"/>
      <c r="L29" s="558"/>
      <c r="M29" s="560"/>
    </row>
    <row r="30" spans="1:13" s="416" customFormat="1" ht="15">
      <c r="A30" s="557"/>
      <c r="B30" s="561"/>
      <c r="C30" s="558"/>
      <c r="D30" s="556"/>
      <c r="E30" s="554">
        <f t="shared" si="0"/>
        <v>0</v>
      </c>
      <c r="F30" s="554">
        <f t="shared" si="1"/>
        <v>0</v>
      </c>
      <c r="G30" s="555"/>
      <c r="H30" s="558"/>
      <c r="I30" s="559"/>
      <c r="J30" s="559"/>
      <c r="K30" s="559"/>
      <c r="L30" s="558"/>
      <c r="M30" s="560"/>
    </row>
    <row r="31" spans="1:13" s="416" customFormat="1" ht="15">
      <c r="A31" s="557"/>
      <c r="B31" s="561"/>
      <c r="C31" s="558"/>
      <c r="D31" s="556"/>
      <c r="E31" s="554">
        <f t="shared" si="0"/>
        <v>0</v>
      </c>
      <c r="F31" s="554">
        <f t="shared" si="1"/>
        <v>0</v>
      </c>
      <c r="G31" s="555"/>
      <c r="H31" s="558"/>
      <c r="I31" s="559"/>
      <c r="J31" s="559"/>
      <c r="K31" s="559"/>
      <c r="L31" s="558"/>
      <c r="M31" s="560"/>
    </row>
    <row r="32" spans="1:13" s="416" customFormat="1" ht="15">
      <c r="A32" s="557"/>
      <c r="B32" s="561"/>
      <c r="C32" s="558"/>
      <c r="D32" s="556"/>
      <c r="E32" s="554">
        <f t="shared" si="0"/>
        <v>0</v>
      </c>
      <c r="F32" s="554">
        <f t="shared" si="1"/>
        <v>0</v>
      </c>
      <c r="G32" s="555"/>
      <c r="H32" s="558"/>
      <c r="I32" s="559"/>
      <c r="J32" s="559"/>
      <c r="K32" s="559"/>
      <c r="L32" s="558"/>
      <c r="M32" s="560"/>
    </row>
    <row r="33" spans="1:13" s="416" customFormat="1" ht="15">
      <c r="A33" s="557"/>
      <c r="B33" s="561"/>
      <c r="C33" s="558"/>
      <c r="D33" s="556"/>
      <c r="E33" s="554">
        <f t="shared" si="0"/>
        <v>0</v>
      </c>
      <c r="F33" s="554">
        <f t="shared" si="1"/>
        <v>0</v>
      </c>
      <c r="G33" s="555"/>
      <c r="H33" s="558"/>
      <c r="I33" s="559"/>
      <c r="J33" s="559"/>
      <c r="K33" s="559"/>
      <c r="L33" s="558"/>
      <c r="M33" s="560"/>
    </row>
    <row r="34" spans="1:13" s="416" customFormat="1" ht="15">
      <c r="A34" s="557"/>
      <c r="B34" s="561"/>
      <c r="C34" s="558"/>
      <c r="D34" s="556"/>
      <c r="E34" s="554">
        <f t="shared" si="0"/>
        <v>0</v>
      </c>
      <c r="F34" s="554">
        <f t="shared" si="1"/>
        <v>0</v>
      </c>
      <c r="G34" s="555"/>
      <c r="H34" s="558"/>
      <c r="I34" s="559"/>
      <c r="J34" s="559"/>
      <c r="K34" s="559"/>
      <c r="L34" s="558"/>
      <c r="M34" s="560"/>
    </row>
    <row r="35" spans="1:13" s="416" customFormat="1" ht="15">
      <c r="A35" s="557"/>
      <c r="B35" s="561"/>
      <c r="C35" s="558"/>
      <c r="D35" s="556"/>
      <c r="E35" s="554">
        <f t="shared" si="0"/>
        <v>0</v>
      </c>
      <c r="F35" s="554">
        <f t="shared" si="1"/>
        <v>0</v>
      </c>
      <c r="G35" s="555"/>
      <c r="H35" s="558"/>
      <c r="I35" s="559"/>
      <c r="J35" s="559"/>
      <c r="K35" s="559"/>
      <c r="L35" s="558"/>
      <c r="M35" s="560"/>
    </row>
    <row r="36" spans="1:13" s="416" customFormat="1" ht="15">
      <c r="A36" s="557"/>
      <c r="B36" s="561"/>
      <c r="C36" s="558"/>
      <c r="D36" s="556"/>
      <c r="E36" s="554">
        <f t="shared" si="0"/>
        <v>0</v>
      </c>
      <c r="F36" s="554">
        <f t="shared" si="1"/>
        <v>0</v>
      </c>
      <c r="G36" s="555"/>
      <c r="H36" s="558"/>
      <c r="I36" s="559"/>
      <c r="J36" s="559"/>
      <c r="K36" s="559"/>
      <c r="L36" s="558"/>
      <c r="M36" s="560"/>
    </row>
    <row r="37" spans="1:13" s="416" customFormat="1" ht="15">
      <c r="A37" s="557"/>
      <c r="B37" s="561"/>
      <c r="C37" s="558"/>
      <c r="D37" s="556"/>
      <c r="E37" s="554">
        <f t="shared" si="0"/>
        <v>0</v>
      </c>
      <c r="F37" s="554">
        <f t="shared" si="1"/>
        <v>0</v>
      </c>
      <c r="G37" s="555"/>
      <c r="H37" s="558"/>
      <c r="I37" s="559"/>
      <c r="J37" s="559"/>
      <c r="K37" s="559"/>
      <c r="L37" s="558"/>
      <c r="M37" s="560"/>
    </row>
    <row r="38" spans="1:13" s="416" customFormat="1" ht="15">
      <c r="A38" s="557"/>
      <c r="B38" s="561"/>
      <c r="C38" s="558"/>
      <c r="D38" s="556"/>
      <c r="E38" s="554">
        <f t="shared" si="0"/>
        <v>0</v>
      </c>
      <c r="F38" s="554">
        <f t="shared" si="1"/>
        <v>0</v>
      </c>
      <c r="G38" s="555"/>
      <c r="H38" s="558"/>
      <c r="I38" s="559"/>
      <c r="J38" s="559"/>
      <c r="K38" s="559"/>
      <c r="L38" s="558"/>
      <c r="M38" s="560"/>
    </row>
    <row r="39" spans="1:13" s="416" customFormat="1" ht="15">
      <c r="A39" s="557"/>
      <c r="B39" s="561"/>
      <c r="C39" s="558"/>
      <c r="D39" s="556"/>
      <c r="E39" s="554">
        <f t="shared" si="0"/>
        <v>0</v>
      </c>
      <c r="F39" s="554">
        <f t="shared" si="1"/>
        <v>0</v>
      </c>
      <c r="G39" s="555"/>
      <c r="H39" s="558"/>
      <c r="I39" s="559"/>
      <c r="J39" s="559"/>
      <c r="K39" s="559"/>
      <c r="L39" s="558"/>
      <c r="M39" s="560"/>
    </row>
    <row r="40" spans="1:13" s="416" customFormat="1" ht="15">
      <c r="A40" s="557"/>
      <c r="B40" s="561"/>
      <c r="C40" s="558"/>
      <c r="D40" s="556"/>
      <c r="E40" s="554">
        <f t="shared" si="0"/>
        <v>0</v>
      </c>
      <c r="F40" s="554">
        <f t="shared" si="1"/>
        <v>0</v>
      </c>
      <c r="G40" s="555"/>
      <c r="H40" s="558"/>
      <c r="I40" s="559"/>
      <c r="J40" s="559"/>
      <c r="K40" s="559"/>
      <c r="L40" s="558"/>
      <c r="M40" s="560"/>
    </row>
    <row r="41" spans="1:13" s="416" customFormat="1" ht="15">
      <c r="A41" s="557"/>
      <c r="B41" s="561"/>
      <c r="C41" s="558"/>
      <c r="D41" s="556"/>
      <c r="E41" s="554">
        <f t="shared" si="0"/>
        <v>0</v>
      </c>
      <c r="F41" s="554">
        <f t="shared" si="1"/>
        <v>0</v>
      </c>
      <c r="G41" s="555"/>
      <c r="H41" s="558"/>
      <c r="I41" s="559"/>
      <c r="J41" s="559"/>
      <c r="K41" s="559"/>
      <c r="L41" s="558"/>
      <c r="M41" s="560"/>
    </row>
    <row r="42" spans="1:13" s="416" customFormat="1" ht="15">
      <c r="A42" s="557"/>
      <c r="B42" s="561"/>
      <c r="C42" s="558"/>
      <c r="D42" s="556"/>
      <c r="E42" s="554">
        <f t="shared" si="0"/>
        <v>0</v>
      </c>
      <c r="F42" s="554">
        <f t="shared" si="1"/>
        <v>0</v>
      </c>
      <c r="G42" s="555"/>
      <c r="H42" s="558"/>
      <c r="I42" s="559"/>
      <c r="J42" s="559"/>
      <c r="K42" s="559"/>
      <c r="L42" s="558"/>
      <c r="M42" s="560"/>
    </row>
    <row r="43" spans="1:13" s="416" customFormat="1" ht="15">
      <c r="A43" s="557"/>
      <c r="B43" s="561"/>
      <c r="C43" s="558"/>
      <c r="D43" s="556"/>
      <c r="E43" s="554">
        <f t="shared" si="0"/>
        <v>0</v>
      </c>
      <c r="F43" s="554">
        <f t="shared" si="1"/>
        <v>0</v>
      </c>
      <c r="G43" s="555"/>
      <c r="H43" s="558"/>
      <c r="I43" s="559"/>
      <c r="J43" s="559"/>
      <c r="K43" s="559"/>
      <c r="L43" s="558"/>
      <c r="M43" s="560"/>
    </row>
    <row r="44" spans="1:13" s="416" customFormat="1" ht="15.75" thickBot="1">
      <c r="A44" s="562"/>
      <c r="B44" s="569"/>
      <c r="C44" s="563"/>
      <c r="D44" s="563"/>
      <c r="E44" s="570">
        <f t="shared" si="0"/>
        <v>0</v>
      </c>
      <c r="F44" s="570">
        <f t="shared" si="1"/>
        <v>0</v>
      </c>
      <c r="G44" s="571"/>
      <c r="H44" s="563"/>
      <c r="I44" s="700"/>
      <c r="J44" s="700"/>
      <c r="K44" s="700"/>
      <c r="L44" s="563"/>
      <c r="M44" s="564"/>
    </row>
    <row r="45" spans="1:13" s="416" customFormat="1" ht="15.75" thickBot="1">
      <c r="A45" s="1253" t="s">
        <v>427</v>
      </c>
      <c r="B45" s="1253"/>
      <c r="C45" s="1253"/>
      <c r="D45" s="1254"/>
      <c r="E45" s="1258" t="s">
        <v>428</v>
      </c>
      <c r="F45" s="1259"/>
      <c r="G45" s="1259"/>
      <c r="H45" s="1259"/>
      <c r="I45" s="1259"/>
      <c r="J45" s="1259"/>
      <c r="K45" s="1259"/>
      <c r="L45" s="1260"/>
    </row>
    <row r="46" spans="1:13">
      <c r="E46" s="409"/>
      <c r="F46" s="409"/>
      <c r="I46" s="409"/>
    </row>
    <row r="47" spans="1:13" ht="9.75" customHeight="1">
      <c r="B47" s="1233" t="s">
        <v>429</v>
      </c>
      <c r="C47" s="1234"/>
      <c r="D47" s="874"/>
      <c r="E47" s="1234" t="s">
        <v>430</v>
      </c>
      <c r="F47" s="1234"/>
      <c r="G47" s="1234"/>
      <c r="H47" s="1234" t="s">
        <v>431</v>
      </c>
      <c r="I47" s="1234"/>
      <c r="J47" s="1234"/>
      <c r="K47" s="1234" t="s">
        <v>432</v>
      </c>
      <c r="L47" s="1235"/>
    </row>
    <row r="48" spans="1:13" ht="20.25" customHeight="1">
      <c r="B48" s="1251"/>
      <c r="C48" s="1252"/>
      <c r="D48" s="872"/>
      <c r="E48" s="1250"/>
      <c r="F48" s="1250"/>
      <c r="G48" s="1250"/>
      <c r="H48" s="1250"/>
      <c r="I48" s="1250"/>
      <c r="J48" s="1250"/>
      <c r="K48" s="1225"/>
      <c r="L48" s="1226"/>
    </row>
    <row r="49" spans="3:13" s="424" customFormat="1" ht="9">
      <c r="C49" s="425"/>
      <c r="D49" s="425"/>
      <c r="E49" s="426"/>
      <c r="F49" s="426"/>
      <c r="G49" s="427"/>
      <c r="I49" s="428"/>
      <c r="M49" s="427"/>
    </row>
  </sheetData>
  <mergeCells count="31">
    <mergeCell ref="E48:G48"/>
    <mergeCell ref="H48:J48"/>
    <mergeCell ref="B48:C48"/>
    <mergeCell ref="A45:D45"/>
    <mergeCell ref="A8:A9"/>
    <mergeCell ref="C8:D8"/>
    <mergeCell ref="E8:F8"/>
    <mergeCell ref="E45:L45"/>
    <mergeCell ref="I8:K8"/>
    <mergeCell ref="L8:L9"/>
    <mergeCell ref="A1:M1"/>
    <mergeCell ref="C2:H2"/>
    <mergeCell ref="J2:M2"/>
    <mergeCell ref="C3:H3"/>
    <mergeCell ref="J3:M3"/>
    <mergeCell ref="A5:C5"/>
    <mergeCell ref="B6:H6"/>
    <mergeCell ref="I6:K6"/>
    <mergeCell ref="K48:L48"/>
    <mergeCell ref="E5:H5"/>
    <mergeCell ref="B8:B9"/>
    <mergeCell ref="L5:M5"/>
    <mergeCell ref="B47:C47"/>
    <mergeCell ref="K47:L47"/>
    <mergeCell ref="G8:G9"/>
    <mergeCell ref="H47:J47"/>
    <mergeCell ref="L6:M6"/>
    <mergeCell ref="I5:K5"/>
    <mergeCell ref="M8:M9"/>
    <mergeCell ref="E47:G47"/>
    <mergeCell ref="H8:H9"/>
  </mergeCells>
  <conditionalFormatting sqref="I10:I44">
    <cfRule type="expression" dxfId="10" priority="4" stopIfTrue="1">
      <formula>I10&gt;F10</formula>
    </cfRule>
    <cfRule type="expression" dxfId="9" priority="5" stopIfTrue="1">
      <formula>I10&lt;E10</formula>
    </cfRule>
  </conditionalFormatting>
  <conditionalFormatting sqref="J10:J44">
    <cfRule type="expression" dxfId="8" priority="3" stopIfTrue="1">
      <formula>J10&lt;E10</formula>
    </cfRule>
    <cfRule type="expression" dxfId="7" priority="6" stopIfTrue="1">
      <formula>+J10&gt;F10</formula>
    </cfRule>
  </conditionalFormatting>
  <conditionalFormatting sqref="K10:K44">
    <cfRule type="expression" dxfId="6" priority="1" stopIfTrue="1">
      <formula>K10&gt;F10</formula>
    </cfRule>
    <cfRule type="expression" dxfId="5" priority="2" stopIfTrue="1">
      <formula>K10&lt;E10</formula>
    </cfRule>
  </conditionalFormatting>
  <printOptions horizontalCentered="1"/>
  <pageMargins left="0.17" right="0.25" top="0.41" bottom="0.68" header="0.17" footer="0.16"/>
  <pageSetup scale="80" orientation="portrait"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FF00"/>
  </sheetPr>
  <dimension ref="A1:V48"/>
  <sheetViews>
    <sheetView zoomScaleNormal="100" workbookViewId="0">
      <selection activeCell="X25" sqref="X25"/>
    </sheetView>
  </sheetViews>
  <sheetFormatPr defaultColWidth="9.140625" defaultRowHeight="12.75"/>
  <cols>
    <col min="1" max="1" width="7.28515625" style="2" customWidth="1"/>
    <col min="2" max="2" width="13.85546875" style="2" customWidth="1"/>
    <col min="3" max="3" width="8" style="2" customWidth="1"/>
    <col min="4" max="4" width="8.85546875" style="4" customWidth="1"/>
    <col min="5" max="5" width="10.85546875" style="4" customWidth="1"/>
    <col min="6" max="8" width="10.85546875" style="2" customWidth="1"/>
    <col min="9" max="10" width="9.140625" style="8" customWidth="1"/>
    <col min="11" max="17" width="9.140625" style="2" customWidth="1"/>
    <col min="18" max="19" width="4.140625" style="2" customWidth="1"/>
    <col min="20" max="16384" width="9.140625" style="2"/>
  </cols>
  <sheetData>
    <row r="1" spans="1:22" ht="57" customHeight="1" thickBot="1">
      <c r="A1" s="1264" t="s">
        <v>433</v>
      </c>
      <c r="B1" s="975"/>
      <c r="C1" s="975"/>
      <c r="D1" s="975"/>
      <c r="E1" s="975"/>
      <c r="F1" s="975"/>
      <c r="G1" s="975"/>
      <c r="H1" s="975"/>
      <c r="I1" s="975"/>
      <c r="J1" s="975"/>
      <c r="K1" s="975"/>
      <c r="L1" s="975"/>
      <c r="M1" s="975"/>
      <c r="N1" s="975"/>
      <c r="O1" s="975"/>
      <c r="P1" s="975"/>
      <c r="Q1" s="975"/>
      <c r="R1" s="975"/>
      <c r="S1" s="976"/>
    </row>
    <row r="2" spans="1:22" ht="12" customHeight="1">
      <c r="A2" s="39" t="s">
        <v>403</v>
      </c>
      <c r="B2" s="40"/>
      <c r="C2" s="1283" t="str">
        <f>INTRO!$D$40</f>
        <v xml:space="preserve">SUPPLIER NAME </v>
      </c>
      <c r="D2" s="1284"/>
      <c r="E2" s="1284"/>
      <c r="F2" s="1284"/>
      <c r="G2" s="1284"/>
      <c r="H2" s="1285"/>
      <c r="I2" s="29" t="s">
        <v>195</v>
      </c>
      <c r="J2" s="836"/>
      <c r="K2" s="1265" t="str">
        <f>INTRO!$D$34</f>
        <v>PART NUMBER</v>
      </c>
      <c r="L2" s="1266"/>
      <c r="M2" s="1266"/>
      <c r="N2" s="1266"/>
      <c r="O2" s="1266"/>
      <c r="P2" s="1266"/>
      <c r="Q2" s="1266"/>
      <c r="R2" s="1266"/>
      <c r="S2" s="1267"/>
      <c r="U2" s="9"/>
      <c r="V2" s="4"/>
    </row>
    <row r="3" spans="1:22" ht="13.5" thickBot="1">
      <c r="A3" s="42" t="s">
        <v>404</v>
      </c>
      <c r="B3" s="582"/>
      <c r="C3" s="1286">
        <f>INTRO!$D$41</f>
        <v>101112</v>
      </c>
      <c r="D3" s="1287"/>
      <c r="E3" s="1287"/>
      <c r="F3" s="1287"/>
      <c r="G3" s="1287"/>
      <c r="H3" s="1288"/>
      <c r="I3" s="37" t="s">
        <v>405</v>
      </c>
      <c r="J3" s="837"/>
      <c r="K3" s="1268" t="str">
        <f>INTRO!$D$33</f>
        <v>PART NAME</v>
      </c>
      <c r="L3" s="1269"/>
      <c r="M3" s="1269"/>
      <c r="N3" s="1269"/>
      <c r="O3" s="1269"/>
      <c r="P3" s="1269"/>
      <c r="Q3" s="1269"/>
      <c r="R3" s="1269"/>
      <c r="S3" s="1270"/>
    </row>
    <row r="4" spans="1:22" ht="13.5" thickBot="1">
      <c r="A4" s="349"/>
      <c r="B4" s="3"/>
      <c r="C4" s="45"/>
      <c r="D4" s="45"/>
      <c r="E4" s="45"/>
      <c r="F4" s="45"/>
      <c r="G4" s="45"/>
      <c r="H4" s="45"/>
      <c r="I4" s="38"/>
      <c r="J4" s="38"/>
      <c r="K4" s="46"/>
      <c r="L4" s="46"/>
      <c r="M4" s="46"/>
      <c r="N4" s="46"/>
      <c r="O4" s="46"/>
      <c r="P4" s="46"/>
      <c r="Q4" s="46"/>
      <c r="R4" s="46"/>
      <c r="S4" s="350"/>
    </row>
    <row r="5" spans="1:22" ht="12.75" customHeight="1">
      <c r="A5" s="1319" t="s">
        <v>406</v>
      </c>
      <c r="B5" s="1320"/>
      <c r="C5" s="1320"/>
      <c r="D5" s="1289" t="s">
        <v>111</v>
      </c>
      <c r="E5" s="1290"/>
      <c r="F5" s="1290"/>
      <c r="G5" s="1290"/>
      <c r="H5" s="1291"/>
      <c r="I5" s="1295" t="s">
        <v>407</v>
      </c>
      <c r="J5" s="1296"/>
      <c r="K5" s="1296"/>
      <c r="L5" s="1296"/>
      <c r="M5" s="1296"/>
      <c r="N5" s="1296"/>
      <c r="O5" s="1296"/>
      <c r="P5" s="1297"/>
      <c r="Q5" s="1301" t="str">
        <f>INTRO!$D$35</f>
        <v>ERL DATE</v>
      </c>
      <c r="R5" s="1302"/>
      <c r="S5" s="1303"/>
      <c r="U5" s="9"/>
      <c r="V5" s="3"/>
    </row>
    <row r="6" spans="1:22" ht="13.5" thickBot="1">
      <c r="A6" s="118" t="s">
        <v>408</v>
      </c>
      <c r="B6" s="1292" t="s">
        <v>111</v>
      </c>
      <c r="C6" s="1293"/>
      <c r="D6" s="1293"/>
      <c r="E6" s="1293"/>
      <c r="F6" s="1293"/>
      <c r="G6" s="1293"/>
      <c r="H6" s="1294"/>
      <c r="I6" s="1298"/>
      <c r="J6" s="1299"/>
      <c r="K6" s="1299"/>
      <c r="L6" s="1299"/>
      <c r="M6" s="1299"/>
      <c r="N6" s="1299"/>
      <c r="O6" s="1299"/>
      <c r="P6" s="1300"/>
      <c r="Q6" s="1304"/>
      <c r="R6" s="1305"/>
      <c r="S6" s="1306"/>
    </row>
    <row r="7" spans="1:22" s="323" customFormat="1" ht="13.5" thickBot="1">
      <c r="A7" s="583" t="s">
        <v>434</v>
      </c>
      <c r="B7" s="584"/>
      <c r="C7" s="584"/>
      <c r="D7" s="584"/>
      <c r="E7" s="584"/>
      <c r="F7" s="584"/>
      <c r="G7" s="584"/>
      <c r="H7" s="584"/>
      <c r="I7" s="585"/>
      <c r="J7" s="585"/>
      <c r="K7" s="585"/>
      <c r="L7" s="585"/>
      <c r="M7" s="585"/>
      <c r="N7" s="585"/>
      <c r="O7" s="585"/>
      <c r="P7" s="585"/>
      <c r="Q7" s="585"/>
      <c r="R7" s="584"/>
      <c r="S7" s="586"/>
    </row>
    <row r="8" spans="1:22" ht="18.75" customHeight="1">
      <c r="A8" s="1271" t="s">
        <v>410</v>
      </c>
      <c r="B8" s="1274" t="s">
        <v>435</v>
      </c>
      <c r="C8" s="1274"/>
      <c r="D8" s="1274" t="s">
        <v>436</v>
      </c>
      <c r="E8" s="1274"/>
      <c r="F8" s="1274" t="s">
        <v>437</v>
      </c>
      <c r="G8" s="1274" t="s">
        <v>438</v>
      </c>
      <c r="H8" s="1281" t="s">
        <v>414</v>
      </c>
      <c r="I8" s="1325" t="s">
        <v>439</v>
      </c>
      <c r="J8" s="1326"/>
      <c r="K8" s="1326"/>
      <c r="L8" s="1326"/>
      <c r="M8" s="1326"/>
      <c r="N8" s="1326"/>
      <c r="O8" s="1326"/>
      <c r="P8" s="1326"/>
      <c r="Q8" s="1327"/>
      <c r="R8" s="1274" t="s">
        <v>417</v>
      </c>
      <c r="S8" s="1321" t="s">
        <v>418</v>
      </c>
    </row>
    <row r="9" spans="1:22">
      <c r="A9" s="1272"/>
      <c r="B9" s="1275"/>
      <c r="C9" s="1275"/>
      <c r="D9" s="1275"/>
      <c r="E9" s="1275"/>
      <c r="F9" s="1275"/>
      <c r="G9" s="1275"/>
      <c r="H9" s="1275"/>
      <c r="I9" s="1324" t="s">
        <v>423</v>
      </c>
      <c r="J9" s="1324"/>
      <c r="K9" s="1324"/>
      <c r="L9" s="1278" t="s">
        <v>424</v>
      </c>
      <c r="M9" s="1279"/>
      <c r="N9" s="1280"/>
      <c r="O9" s="1278" t="s">
        <v>425</v>
      </c>
      <c r="P9" s="1279"/>
      <c r="Q9" s="1280"/>
      <c r="R9" s="1275"/>
      <c r="S9" s="1322"/>
    </row>
    <row r="10" spans="1:22" s="10" customFormat="1" ht="21.75" customHeight="1" thickBot="1">
      <c r="A10" s="1273"/>
      <c r="B10" s="1276"/>
      <c r="C10" s="1276"/>
      <c r="D10" s="1276"/>
      <c r="E10" s="1276"/>
      <c r="F10" s="1277"/>
      <c r="G10" s="1276"/>
      <c r="H10" s="1282"/>
      <c r="I10" s="875" t="s">
        <v>440</v>
      </c>
      <c r="J10" s="875" t="s">
        <v>441</v>
      </c>
      <c r="K10" s="875" t="s">
        <v>442</v>
      </c>
      <c r="L10" s="875" t="s">
        <v>440</v>
      </c>
      <c r="M10" s="875" t="s">
        <v>441</v>
      </c>
      <c r="N10" s="875" t="s">
        <v>442</v>
      </c>
      <c r="O10" s="875" t="s">
        <v>440</v>
      </c>
      <c r="P10" s="875" t="s">
        <v>441</v>
      </c>
      <c r="Q10" s="875" t="s">
        <v>442</v>
      </c>
      <c r="R10" s="1276"/>
      <c r="S10" s="1323"/>
    </row>
    <row r="11" spans="1:22" s="15" customFormat="1" ht="15">
      <c r="A11" s="838"/>
      <c r="B11" s="1307"/>
      <c r="C11" s="1307"/>
      <c r="D11" s="1307"/>
      <c r="E11" s="1307"/>
      <c r="F11" s="882"/>
      <c r="G11" s="882"/>
      <c r="H11" s="882"/>
      <c r="I11" s="882"/>
      <c r="J11" s="882"/>
      <c r="K11" s="882"/>
      <c r="L11" s="882"/>
      <c r="M11" s="882"/>
      <c r="N11" s="882"/>
      <c r="O11" s="882"/>
      <c r="P11" s="882"/>
      <c r="Q11" s="882"/>
      <c r="R11" s="882"/>
      <c r="S11" s="839"/>
    </row>
    <row r="12" spans="1:22" s="15" customFormat="1" ht="15">
      <c r="A12" s="327"/>
      <c r="B12" s="1308"/>
      <c r="C12" s="1308"/>
      <c r="D12" s="1308"/>
      <c r="E12" s="1308"/>
      <c r="F12" s="876"/>
      <c r="G12" s="876"/>
      <c r="H12" s="876"/>
      <c r="I12" s="876"/>
      <c r="J12" s="876"/>
      <c r="K12" s="876"/>
      <c r="L12" s="876"/>
      <c r="M12" s="876"/>
      <c r="N12" s="876"/>
      <c r="O12" s="876"/>
      <c r="P12" s="876"/>
      <c r="Q12" s="876"/>
      <c r="R12" s="876"/>
      <c r="S12" s="328"/>
    </row>
    <row r="13" spans="1:22" s="15" customFormat="1" ht="15">
      <c r="A13" s="327"/>
      <c r="B13" s="1308"/>
      <c r="C13" s="1308"/>
      <c r="D13" s="1308"/>
      <c r="E13" s="1308"/>
      <c r="F13" s="876"/>
      <c r="G13" s="876"/>
      <c r="H13" s="876"/>
      <c r="I13" s="876"/>
      <c r="J13" s="876"/>
      <c r="K13" s="876"/>
      <c r="L13" s="876"/>
      <c r="M13" s="876"/>
      <c r="N13" s="876"/>
      <c r="O13" s="876"/>
      <c r="P13" s="876"/>
      <c r="Q13" s="876"/>
      <c r="R13" s="876"/>
      <c r="S13" s="328"/>
    </row>
    <row r="14" spans="1:22" s="15" customFormat="1" ht="15">
      <c r="A14" s="327"/>
      <c r="B14" s="1308"/>
      <c r="C14" s="1308"/>
      <c r="D14" s="1308"/>
      <c r="E14" s="1308"/>
      <c r="F14" s="876"/>
      <c r="G14" s="876"/>
      <c r="H14" s="876"/>
      <c r="I14" s="876"/>
      <c r="J14" s="876"/>
      <c r="K14" s="876"/>
      <c r="L14" s="876"/>
      <c r="M14" s="876"/>
      <c r="N14" s="876"/>
      <c r="O14" s="876"/>
      <c r="P14" s="876"/>
      <c r="Q14" s="876"/>
      <c r="R14" s="876"/>
      <c r="S14" s="328"/>
    </row>
    <row r="15" spans="1:22" s="15" customFormat="1" ht="15">
      <c r="A15" s="327"/>
      <c r="B15" s="1308"/>
      <c r="C15" s="1308"/>
      <c r="D15" s="1308"/>
      <c r="E15" s="1308"/>
      <c r="F15" s="876"/>
      <c r="G15" s="876"/>
      <c r="H15" s="876"/>
      <c r="I15" s="876"/>
      <c r="J15" s="876"/>
      <c r="K15" s="876"/>
      <c r="L15" s="876"/>
      <c r="M15" s="876"/>
      <c r="N15" s="876"/>
      <c r="O15" s="876"/>
      <c r="P15" s="876"/>
      <c r="Q15" s="876"/>
      <c r="R15" s="876"/>
      <c r="S15" s="328"/>
    </row>
    <row r="16" spans="1:22" s="15" customFormat="1" ht="15">
      <c r="A16" s="327"/>
      <c r="B16" s="1308"/>
      <c r="C16" s="1308"/>
      <c r="D16" s="1308"/>
      <c r="E16" s="1308"/>
      <c r="F16" s="876"/>
      <c r="G16" s="876"/>
      <c r="H16" s="876"/>
      <c r="I16" s="876"/>
      <c r="J16" s="876"/>
      <c r="K16" s="876"/>
      <c r="L16" s="876"/>
      <c r="M16" s="876"/>
      <c r="N16" s="876"/>
      <c r="O16" s="876"/>
      <c r="P16" s="876"/>
      <c r="Q16" s="876"/>
      <c r="R16" s="876"/>
      <c r="S16" s="328"/>
    </row>
    <row r="17" spans="1:19" s="15" customFormat="1" ht="15">
      <c r="A17" s="327"/>
      <c r="B17" s="1308"/>
      <c r="C17" s="1308"/>
      <c r="D17" s="1309"/>
      <c r="E17" s="1309"/>
      <c r="F17" s="876"/>
      <c r="G17" s="876"/>
      <c r="H17" s="876"/>
      <c r="I17" s="876"/>
      <c r="J17" s="876"/>
      <c r="K17" s="876"/>
      <c r="L17" s="876"/>
      <c r="M17" s="876"/>
      <c r="N17" s="876"/>
      <c r="O17" s="876"/>
      <c r="P17" s="876"/>
      <c r="Q17" s="876"/>
      <c r="R17" s="876"/>
      <c r="S17" s="328"/>
    </row>
    <row r="18" spans="1:19" s="15" customFormat="1" ht="15">
      <c r="A18" s="327"/>
      <c r="B18" s="1308"/>
      <c r="C18" s="1308"/>
      <c r="D18" s="1309"/>
      <c r="E18" s="1309"/>
      <c r="F18" s="876"/>
      <c r="G18" s="876"/>
      <c r="H18" s="876"/>
      <c r="I18" s="876"/>
      <c r="J18" s="876"/>
      <c r="K18" s="876"/>
      <c r="L18" s="876"/>
      <c r="M18" s="876"/>
      <c r="N18" s="876"/>
      <c r="O18" s="876"/>
      <c r="P18" s="876"/>
      <c r="Q18" s="876"/>
      <c r="R18" s="876"/>
      <c r="S18" s="328"/>
    </row>
    <row r="19" spans="1:19" s="15" customFormat="1" ht="15">
      <c r="A19" s="327"/>
      <c r="B19" s="1308"/>
      <c r="C19" s="1308"/>
      <c r="D19" s="1308"/>
      <c r="E19" s="1308"/>
      <c r="F19" s="876"/>
      <c r="G19" s="876"/>
      <c r="H19" s="876"/>
      <c r="I19" s="876"/>
      <c r="J19" s="876"/>
      <c r="K19" s="876"/>
      <c r="L19" s="876"/>
      <c r="M19" s="876"/>
      <c r="N19" s="876"/>
      <c r="O19" s="876"/>
      <c r="P19" s="876"/>
      <c r="Q19" s="876"/>
      <c r="R19" s="876"/>
      <c r="S19" s="328"/>
    </row>
    <row r="20" spans="1:19" s="15" customFormat="1" ht="15">
      <c r="A20" s="327"/>
      <c r="B20" s="1308"/>
      <c r="C20" s="1308"/>
      <c r="D20" s="1308"/>
      <c r="E20" s="1308"/>
      <c r="F20" s="876"/>
      <c r="G20" s="876"/>
      <c r="H20" s="876"/>
      <c r="I20" s="876"/>
      <c r="J20" s="876"/>
      <c r="K20" s="876"/>
      <c r="L20" s="876"/>
      <c r="M20" s="876"/>
      <c r="N20" s="876"/>
      <c r="O20" s="876"/>
      <c r="P20" s="876"/>
      <c r="Q20" s="876"/>
      <c r="R20" s="876"/>
      <c r="S20" s="328"/>
    </row>
    <row r="21" spans="1:19" s="15" customFormat="1" ht="15">
      <c r="A21" s="327"/>
      <c r="B21" s="1308"/>
      <c r="C21" s="1308"/>
      <c r="D21" s="1308"/>
      <c r="E21" s="1308"/>
      <c r="F21" s="876"/>
      <c r="G21" s="876"/>
      <c r="H21" s="876"/>
      <c r="I21" s="876"/>
      <c r="J21" s="876"/>
      <c r="K21" s="876"/>
      <c r="L21" s="876"/>
      <c r="M21" s="876"/>
      <c r="N21" s="876"/>
      <c r="O21" s="876"/>
      <c r="P21" s="876"/>
      <c r="Q21" s="876"/>
      <c r="R21" s="876"/>
      <c r="S21" s="328"/>
    </row>
    <row r="22" spans="1:19" s="15" customFormat="1" ht="15">
      <c r="A22" s="327"/>
      <c r="B22" s="1308"/>
      <c r="C22" s="1308"/>
      <c r="D22" s="1308"/>
      <c r="E22" s="1308"/>
      <c r="F22" s="876"/>
      <c r="G22" s="876"/>
      <c r="H22" s="876"/>
      <c r="I22" s="876"/>
      <c r="J22" s="876"/>
      <c r="K22" s="876"/>
      <c r="L22" s="876"/>
      <c r="M22" s="876"/>
      <c r="N22" s="876"/>
      <c r="O22" s="876"/>
      <c r="P22" s="876"/>
      <c r="Q22" s="876"/>
      <c r="R22" s="876"/>
      <c r="S22" s="328"/>
    </row>
    <row r="23" spans="1:19" s="15" customFormat="1" ht="15">
      <c r="A23" s="327"/>
      <c r="B23" s="1308"/>
      <c r="C23" s="1308"/>
      <c r="D23" s="1308"/>
      <c r="E23" s="1308"/>
      <c r="F23" s="876"/>
      <c r="G23" s="876"/>
      <c r="H23" s="876"/>
      <c r="I23" s="876"/>
      <c r="J23" s="876"/>
      <c r="K23" s="876"/>
      <c r="L23" s="876"/>
      <c r="M23" s="876"/>
      <c r="N23" s="876"/>
      <c r="O23" s="876"/>
      <c r="P23" s="876"/>
      <c r="Q23" s="876"/>
      <c r="R23" s="876"/>
      <c r="S23" s="328"/>
    </row>
    <row r="24" spans="1:19" s="15" customFormat="1" ht="15">
      <c r="A24" s="327"/>
      <c r="B24" s="1308"/>
      <c r="C24" s="1308"/>
      <c r="D24" s="1308"/>
      <c r="E24" s="1308"/>
      <c r="F24" s="876"/>
      <c r="G24" s="876"/>
      <c r="H24" s="876"/>
      <c r="I24" s="876"/>
      <c r="J24" s="876"/>
      <c r="K24" s="876"/>
      <c r="L24" s="876"/>
      <c r="M24" s="876"/>
      <c r="N24" s="876"/>
      <c r="O24" s="876"/>
      <c r="P24" s="876"/>
      <c r="Q24" s="876"/>
      <c r="R24" s="876"/>
      <c r="S24" s="328"/>
    </row>
    <row r="25" spans="1:19" s="15" customFormat="1" ht="15">
      <c r="A25" s="327"/>
      <c r="B25" s="1308"/>
      <c r="C25" s="1308"/>
      <c r="D25" s="1308"/>
      <c r="E25" s="1308"/>
      <c r="F25" s="876"/>
      <c r="G25" s="876"/>
      <c r="H25" s="876"/>
      <c r="I25" s="876"/>
      <c r="J25" s="876"/>
      <c r="K25" s="876"/>
      <c r="L25" s="876"/>
      <c r="M25" s="876"/>
      <c r="N25" s="876"/>
      <c r="O25" s="876"/>
      <c r="P25" s="876"/>
      <c r="Q25" s="876"/>
      <c r="R25" s="876"/>
      <c r="S25" s="328"/>
    </row>
    <row r="26" spans="1:19" s="15" customFormat="1" ht="15">
      <c r="A26" s="327"/>
      <c r="B26" s="1308"/>
      <c r="C26" s="1308"/>
      <c r="D26" s="1308"/>
      <c r="E26" s="1308"/>
      <c r="F26" s="876"/>
      <c r="G26" s="876"/>
      <c r="H26" s="876"/>
      <c r="I26" s="876"/>
      <c r="J26" s="876"/>
      <c r="K26" s="876"/>
      <c r="L26" s="876"/>
      <c r="M26" s="876"/>
      <c r="N26" s="876"/>
      <c r="O26" s="876"/>
      <c r="P26" s="876"/>
      <c r="Q26" s="876"/>
      <c r="R26" s="876"/>
      <c r="S26" s="328"/>
    </row>
    <row r="27" spans="1:19" s="15" customFormat="1" ht="15">
      <c r="A27" s="327"/>
      <c r="B27" s="1308"/>
      <c r="C27" s="1308"/>
      <c r="D27" s="1308"/>
      <c r="E27" s="1308"/>
      <c r="F27" s="876"/>
      <c r="G27" s="876"/>
      <c r="H27" s="876"/>
      <c r="I27" s="876"/>
      <c r="J27" s="876"/>
      <c r="K27" s="876"/>
      <c r="L27" s="876"/>
      <c r="M27" s="876"/>
      <c r="N27" s="876"/>
      <c r="O27" s="876"/>
      <c r="P27" s="876"/>
      <c r="Q27" s="876"/>
      <c r="R27" s="876"/>
      <c r="S27" s="328"/>
    </row>
    <row r="28" spans="1:19" s="15" customFormat="1" ht="15">
      <c r="A28" s="327"/>
      <c r="B28" s="1308"/>
      <c r="C28" s="1308"/>
      <c r="D28" s="1308"/>
      <c r="E28" s="1308"/>
      <c r="F28" s="876"/>
      <c r="G28" s="876"/>
      <c r="H28" s="876"/>
      <c r="I28" s="876"/>
      <c r="J28" s="876"/>
      <c r="K28" s="876"/>
      <c r="L28" s="876"/>
      <c r="M28" s="876"/>
      <c r="N28" s="876"/>
      <c r="O28" s="876"/>
      <c r="P28" s="876"/>
      <c r="Q28" s="876"/>
      <c r="R28" s="876"/>
      <c r="S28" s="328"/>
    </row>
    <row r="29" spans="1:19" s="15" customFormat="1" ht="15">
      <c r="A29" s="327"/>
      <c r="B29" s="1308"/>
      <c r="C29" s="1308"/>
      <c r="D29" s="1308"/>
      <c r="E29" s="1308"/>
      <c r="F29" s="876"/>
      <c r="G29" s="876"/>
      <c r="H29" s="876"/>
      <c r="I29" s="876"/>
      <c r="J29" s="876"/>
      <c r="K29" s="876"/>
      <c r="L29" s="876"/>
      <c r="M29" s="876"/>
      <c r="N29" s="876"/>
      <c r="O29" s="876"/>
      <c r="P29" s="876"/>
      <c r="Q29" s="876"/>
      <c r="R29" s="876"/>
      <c r="S29" s="328"/>
    </row>
    <row r="30" spans="1:19" s="15" customFormat="1" ht="15">
      <c r="A30" s="327"/>
      <c r="B30" s="1308"/>
      <c r="C30" s="1308"/>
      <c r="D30" s="1308"/>
      <c r="E30" s="1308"/>
      <c r="F30" s="876"/>
      <c r="G30" s="876"/>
      <c r="H30" s="876"/>
      <c r="I30" s="876"/>
      <c r="J30" s="876"/>
      <c r="K30" s="876"/>
      <c r="L30" s="876"/>
      <c r="M30" s="876"/>
      <c r="N30" s="876"/>
      <c r="O30" s="876"/>
      <c r="P30" s="876"/>
      <c r="Q30" s="876"/>
      <c r="R30" s="876"/>
      <c r="S30" s="328"/>
    </row>
    <row r="31" spans="1:19" s="15" customFormat="1" ht="15">
      <c r="A31" s="327"/>
      <c r="B31" s="1308"/>
      <c r="C31" s="1308"/>
      <c r="D31" s="1308"/>
      <c r="E31" s="1308"/>
      <c r="F31" s="876"/>
      <c r="G31" s="876"/>
      <c r="H31" s="876"/>
      <c r="I31" s="876"/>
      <c r="J31" s="876"/>
      <c r="K31" s="876"/>
      <c r="L31" s="876"/>
      <c r="M31" s="876"/>
      <c r="N31" s="876"/>
      <c r="O31" s="876"/>
      <c r="P31" s="876"/>
      <c r="Q31" s="876"/>
      <c r="R31" s="876"/>
      <c r="S31" s="328"/>
    </row>
    <row r="32" spans="1:19" s="15" customFormat="1" ht="15">
      <c r="A32" s="327"/>
      <c r="B32" s="1308"/>
      <c r="C32" s="1308"/>
      <c r="D32" s="1308"/>
      <c r="E32" s="1308"/>
      <c r="F32" s="876"/>
      <c r="G32" s="876"/>
      <c r="H32" s="876"/>
      <c r="I32" s="876"/>
      <c r="J32" s="876"/>
      <c r="K32" s="876"/>
      <c r="L32" s="876"/>
      <c r="M32" s="876"/>
      <c r="N32" s="876"/>
      <c r="O32" s="876"/>
      <c r="P32" s="876"/>
      <c r="Q32" s="876"/>
      <c r="R32" s="876"/>
      <c r="S32" s="328"/>
    </row>
    <row r="33" spans="1:19" s="15" customFormat="1" ht="15">
      <c r="A33" s="327"/>
      <c r="B33" s="1308"/>
      <c r="C33" s="1308"/>
      <c r="D33" s="1308"/>
      <c r="E33" s="1308"/>
      <c r="F33" s="876"/>
      <c r="G33" s="876"/>
      <c r="H33" s="876"/>
      <c r="I33" s="876"/>
      <c r="J33" s="876"/>
      <c r="K33" s="876"/>
      <c r="L33" s="876"/>
      <c r="M33" s="876"/>
      <c r="N33" s="876"/>
      <c r="O33" s="876"/>
      <c r="P33" s="876"/>
      <c r="Q33" s="876"/>
      <c r="R33" s="876"/>
      <c r="S33" s="328"/>
    </row>
    <row r="34" spans="1:19" s="15" customFormat="1" ht="15">
      <c r="A34" s="327"/>
      <c r="B34" s="1308"/>
      <c r="C34" s="1308"/>
      <c r="D34" s="1308"/>
      <c r="E34" s="1308"/>
      <c r="F34" s="876"/>
      <c r="G34" s="876"/>
      <c r="H34" s="876"/>
      <c r="I34" s="876"/>
      <c r="J34" s="876"/>
      <c r="K34" s="876"/>
      <c r="L34" s="876"/>
      <c r="M34" s="876"/>
      <c r="N34" s="876"/>
      <c r="O34" s="876"/>
      <c r="P34" s="876"/>
      <c r="Q34" s="876"/>
      <c r="R34" s="876"/>
      <c r="S34" s="328"/>
    </row>
    <row r="35" spans="1:19" s="15" customFormat="1" ht="15">
      <c r="A35" s="327"/>
      <c r="B35" s="1308"/>
      <c r="C35" s="1308"/>
      <c r="D35" s="1308"/>
      <c r="E35" s="1308"/>
      <c r="F35" s="876"/>
      <c r="G35" s="876"/>
      <c r="H35" s="876"/>
      <c r="I35" s="876"/>
      <c r="J35" s="876"/>
      <c r="K35" s="876"/>
      <c r="L35" s="876"/>
      <c r="M35" s="876"/>
      <c r="N35" s="876"/>
      <c r="O35" s="876"/>
      <c r="P35" s="876"/>
      <c r="Q35" s="876"/>
      <c r="R35" s="876"/>
      <c r="S35" s="328"/>
    </row>
    <row r="36" spans="1:19" s="15" customFormat="1" ht="15">
      <c r="A36" s="327"/>
      <c r="B36" s="1308"/>
      <c r="C36" s="1308"/>
      <c r="D36" s="1308"/>
      <c r="E36" s="1308"/>
      <c r="F36" s="876"/>
      <c r="G36" s="876"/>
      <c r="H36" s="876"/>
      <c r="I36" s="876"/>
      <c r="J36" s="876"/>
      <c r="K36" s="876"/>
      <c r="L36" s="876"/>
      <c r="M36" s="876"/>
      <c r="N36" s="876"/>
      <c r="O36" s="876"/>
      <c r="P36" s="876"/>
      <c r="Q36" s="876"/>
      <c r="R36" s="876"/>
      <c r="S36" s="328"/>
    </row>
    <row r="37" spans="1:19" s="15" customFormat="1" ht="15">
      <c r="A37" s="327"/>
      <c r="B37" s="1308"/>
      <c r="C37" s="1308"/>
      <c r="D37" s="1308"/>
      <c r="E37" s="1308"/>
      <c r="F37" s="876"/>
      <c r="G37" s="876"/>
      <c r="H37" s="876"/>
      <c r="I37" s="876"/>
      <c r="J37" s="876"/>
      <c r="K37" s="876"/>
      <c r="L37" s="876"/>
      <c r="M37" s="876"/>
      <c r="N37" s="876"/>
      <c r="O37" s="876"/>
      <c r="P37" s="876"/>
      <c r="Q37" s="876"/>
      <c r="R37" s="876"/>
      <c r="S37" s="328"/>
    </row>
    <row r="38" spans="1:19" s="15" customFormat="1" ht="15">
      <c r="A38" s="327"/>
      <c r="B38" s="1308"/>
      <c r="C38" s="1308"/>
      <c r="D38" s="1308"/>
      <c r="E38" s="1308"/>
      <c r="F38" s="876"/>
      <c r="G38" s="876"/>
      <c r="H38" s="876"/>
      <c r="I38" s="876"/>
      <c r="J38" s="876"/>
      <c r="K38" s="876"/>
      <c r="L38" s="876"/>
      <c r="M38" s="876"/>
      <c r="N38" s="876"/>
      <c r="O38" s="876"/>
      <c r="P38" s="876"/>
      <c r="Q38" s="876"/>
      <c r="R38" s="876"/>
      <c r="S38" s="328"/>
    </row>
    <row r="39" spans="1:19" s="15" customFormat="1" ht="15">
      <c r="A39" s="327"/>
      <c r="B39" s="1308"/>
      <c r="C39" s="1308"/>
      <c r="D39" s="1308"/>
      <c r="E39" s="1308"/>
      <c r="F39" s="876"/>
      <c r="G39" s="876"/>
      <c r="H39" s="876"/>
      <c r="I39" s="876"/>
      <c r="J39" s="876"/>
      <c r="K39" s="876"/>
      <c r="L39" s="876"/>
      <c r="M39" s="876"/>
      <c r="N39" s="876"/>
      <c r="O39" s="876"/>
      <c r="P39" s="876"/>
      <c r="Q39" s="876"/>
      <c r="R39" s="876"/>
      <c r="S39" s="328"/>
    </row>
    <row r="40" spans="1:19" s="15" customFormat="1" ht="15">
      <c r="A40" s="327"/>
      <c r="B40" s="1308"/>
      <c r="C40" s="1308"/>
      <c r="D40" s="1308"/>
      <c r="E40" s="1308"/>
      <c r="F40" s="876"/>
      <c r="G40" s="876"/>
      <c r="H40" s="876"/>
      <c r="I40" s="876"/>
      <c r="J40" s="876"/>
      <c r="K40" s="876"/>
      <c r="L40" s="876"/>
      <c r="M40" s="876"/>
      <c r="N40" s="876"/>
      <c r="O40" s="876"/>
      <c r="P40" s="876"/>
      <c r="Q40" s="876"/>
      <c r="R40" s="876"/>
      <c r="S40" s="328"/>
    </row>
    <row r="41" spans="1:19" s="15" customFormat="1" ht="15">
      <c r="A41" s="327"/>
      <c r="B41" s="1308"/>
      <c r="C41" s="1308"/>
      <c r="D41" s="1308"/>
      <c r="E41" s="1308"/>
      <c r="F41" s="876"/>
      <c r="G41" s="876"/>
      <c r="H41" s="876"/>
      <c r="I41" s="876"/>
      <c r="J41" s="876"/>
      <c r="K41" s="876"/>
      <c r="L41" s="876"/>
      <c r="M41" s="876"/>
      <c r="N41" s="876"/>
      <c r="O41" s="876"/>
      <c r="P41" s="876"/>
      <c r="Q41" s="876"/>
      <c r="R41" s="876"/>
      <c r="S41" s="328"/>
    </row>
    <row r="42" spans="1:19" s="15" customFormat="1" ht="15">
      <c r="A42" s="327"/>
      <c r="B42" s="1308"/>
      <c r="C42" s="1308"/>
      <c r="D42" s="1308"/>
      <c r="E42" s="1308"/>
      <c r="F42" s="876"/>
      <c r="G42" s="876"/>
      <c r="H42" s="876"/>
      <c r="I42" s="876"/>
      <c r="J42" s="876"/>
      <c r="K42" s="876"/>
      <c r="L42" s="876"/>
      <c r="M42" s="876"/>
      <c r="N42" s="876"/>
      <c r="O42" s="876"/>
      <c r="P42" s="876"/>
      <c r="Q42" s="876"/>
      <c r="R42" s="876"/>
      <c r="S42" s="328"/>
    </row>
    <row r="43" spans="1:19" s="15" customFormat="1" ht="15.75" thickBot="1">
      <c r="A43" s="329"/>
      <c r="B43" s="1313"/>
      <c r="C43" s="1313"/>
      <c r="D43" s="1313"/>
      <c r="E43" s="1313"/>
      <c r="F43" s="880"/>
      <c r="G43" s="880"/>
      <c r="H43" s="880"/>
      <c r="I43" s="880"/>
      <c r="J43" s="880"/>
      <c r="K43" s="880"/>
      <c r="L43" s="880"/>
      <c r="M43" s="880"/>
      <c r="N43" s="880"/>
      <c r="O43" s="880"/>
      <c r="P43" s="880"/>
      <c r="Q43" s="880"/>
      <c r="R43" s="880"/>
      <c r="S43" s="330"/>
    </row>
    <row r="44" spans="1:19" s="15" customFormat="1" ht="15.75" thickBot="1">
      <c r="A44" s="19" t="s">
        <v>427</v>
      </c>
      <c r="B44" s="19"/>
      <c r="C44" s="19"/>
      <c r="D44" s="1314" t="s">
        <v>428</v>
      </c>
      <c r="E44" s="1315"/>
      <c r="F44" s="1315"/>
      <c r="G44" s="1315"/>
      <c r="H44" s="1315"/>
      <c r="I44" s="1315"/>
      <c r="J44" s="1315"/>
      <c r="K44" s="1315"/>
      <c r="L44" s="1315"/>
      <c r="M44" s="1315"/>
      <c r="N44" s="1315"/>
      <c r="O44" s="1315"/>
      <c r="P44" s="1315"/>
      <c r="Q44" s="1315"/>
      <c r="R44" s="1316"/>
    </row>
    <row r="45" spans="1:19">
      <c r="D45" s="2"/>
      <c r="E45" s="2"/>
      <c r="I45" s="2"/>
      <c r="J45" s="2"/>
    </row>
    <row r="46" spans="1:19" ht="9.75" customHeight="1">
      <c r="B46" s="1317" t="s">
        <v>429</v>
      </c>
      <c r="C46" s="1318"/>
      <c r="D46" s="1318" t="s">
        <v>430</v>
      </c>
      <c r="E46" s="1318"/>
      <c r="F46" s="1318"/>
      <c r="G46" s="1318" t="s">
        <v>431</v>
      </c>
      <c r="H46" s="1318"/>
      <c r="I46" s="1318"/>
      <c r="J46" s="1318"/>
      <c r="K46" s="1318"/>
      <c r="L46" s="881"/>
      <c r="M46" s="881"/>
      <c r="N46" s="881"/>
      <c r="O46" s="881"/>
      <c r="P46" s="881"/>
      <c r="Q46" s="881"/>
      <c r="R46" s="887"/>
    </row>
    <row r="47" spans="1:19" ht="20.25" customHeight="1">
      <c r="B47" s="1310"/>
      <c r="C47" s="1311"/>
      <c r="D47" s="1312"/>
      <c r="E47" s="1312"/>
      <c r="F47" s="1312"/>
      <c r="G47" s="1312"/>
      <c r="H47" s="1312"/>
      <c r="I47" s="1312"/>
      <c r="J47" s="1312"/>
      <c r="K47" s="1312"/>
      <c r="L47" s="879"/>
      <c r="M47" s="879"/>
      <c r="N47" s="879"/>
      <c r="O47" s="879"/>
      <c r="P47" s="879"/>
      <c r="Q47" s="879"/>
      <c r="R47" s="886"/>
    </row>
    <row r="48" spans="1:19" s="5" customFormat="1" ht="9">
      <c r="C48" s="6"/>
      <c r="D48" s="62"/>
      <c r="E48" s="62"/>
      <c r="F48" s="17"/>
      <c r="I48" s="18"/>
      <c r="J48" s="18"/>
      <c r="S48" s="17"/>
    </row>
  </sheetData>
  <mergeCells count="95">
    <mergeCell ref="A5:C5"/>
    <mergeCell ref="R8:R10"/>
    <mergeCell ref="S8:S10"/>
    <mergeCell ref="I9:K9"/>
    <mergeCell ref="I8:Q8"/>
    <mergeCell ref="L9:N9"/>
    <mergeCell ref="B41:C41"/>
    <mergeCell ref="D41:E41"/>
    <mergeCell ref="B47:C47"/>
    <mergeCell ref="D47:F47"/>
    <mergeCell ref="G47:K47"/>
    <mergeCell ref="B42:C42"/>
    <mergeCell ref="D42:E42"/>
    <mergeCell ref="B43:C43"/>
    <mergeCell ref="D43:E43"/>
    <mergeCell ref="D44:R44"/>
    <mergeCell ref="B46:C46"/>
    <mergeCell ref="D46:F46"/>
    <mergeCell ref="G46:K46"/>
    <mergeCell ref="B38:C38"/>
    <mergeCell ref="D38:E38"/>
    <mergeCell ref="B39:C39"/>
    <mergeCell ref="D39:E39"/>
    <mergeCell ref="B40:C40"/>
    <mergeCell ref="D40:E40"/>
    <mergeCell ref="B35:C35"/>
    <mergeCell ref="D35:E35"/>
    <mergeCell ref="B36:C36"/>
    <mergeCell ref="D36:E36"/>
    <mergeCell ref="B37:C37"/>
    <mergeCell ref="D37:E37"/>
    <mergeCell ref="B32:C32"/>
    <mergeCell ref="D32:E32"/>
    <mergeCell ref="B33:C33"/>
    <mergeCell ref="D33:E33"/>
    <mergeCell ref="B34:C34"/>
    <mergeCell ref="D34:E34"/>
    <mergeCell ref="B29:C29"/>
    <mergeCell ref="D29:E29"/>
    <mergeCell ref="B30:C30"/>
    <mergeCell ref="D30:E30"/>
    <mergeCell ref="B31:C31"/>
    <mergeCell ref="D31:E31"/>
    <mergeCell ref="B26:C26"/>
    <mergeCell ref="D26:E26"/>
    <mergeCell ref="B27:C27"/>
    <mergeCell ref="D27:E27"/>
    <mergeCell ref="B28:C28"/>
    <mergeCell ref="D28:E28"/>
    <mergeCell ref="B23:C23"/>
    <mergeCell ref="D23:E23"/>
    <mergeCell ref="B24:C24"/>
    <mergeCell ref="D24:E24"/>
    <mergeCell ref="B25:C25"/>
    <mergeCell ref="D25:E25"/>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A1:S1"/>
    <mergeCell ref="K2:S2"/>
    <mergeCell ref="K3:S3"/>
    <mergeCell ref="A8:A10"/>
    <mergeCell ref="B8:C10"/>
    <mergeCell ref="D8:E10"/>
    <mergeCell ref="F8:F10"/>
    <mergeCell ref="G8:G10"/>
    <mergeCell ref="O9:Q9"/>
    <mergeCell ref="H8:H10"/>
    <mergeCell ref="C2:H2"/>
    <mergeCell ref="C3:H3"/>
    <mergeCell ref="D5:H5"/>
    <mergeCell ref="B6:H6"/>
    <mergeCell ref="I5:P6"/>
    <mergeCell ref="Q5:S6"/>
  </mergeCells>
  <printOptions horizontalCentered="1"/>
  <pageMargins left="0.17" right="0.25" top="0.41" bottom="0.68" header="0.17" footer="0.16"/>
  <pageSetup scale="61" orientation="portrait"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0">
    <tabColor indexed="11"/>
  </sheetPr>
  <dimension ref="A1:O49"/>
  <sheetViews>
    <sheetView zoomScaleNormal="100" workbookViewId="0">
      <selection activeCell="N57" sqref="N57:N61"/>
    </sheetView>
  </sheetViews>
  <sheetFormatPr defaultColWidth="9.140625" defaultRowHeight="12.75"/>
  <cols>
    <col min="1" max="1" width="4.5703125" style="2" customWidth="1"/>
    <col min="2" max="2" width="13.85546875" style="2" customWidth="1"/>
    <col min="3" max="3" width="8" style="2" customWidth="1"/>
    <col min="4" max="5" width="10.140625" style="4" customWidth="1"/>
    <col min="6" max="6" width="15" style="2" customWidth="1"/>
    <col min="7" max="7" width="6.85546875" style="2" customWidth="1"/>
    <col min="8" max="8" width="16.5703125" style="8" customWidth="1"/>
    <col min="9" max="10" width="16.5703125" style="2" customWidth="1"/>
    <col min="11" max="12" width="4.7109375" style="2" customWidth="1"/>
    <col min="13" max="16384" width="9.140625" style="2"/>
  </cols>
  <sheetData>
    <row r="1" spans="1:15" ht="57" customHeight="1" thickBot="1">
      <c r="A1" s="384"/>
      <c r="B1" s="1331" t="s">
        <v>443</v>
      </c>
      <c r="C1" s="1331"/>
      <c r="D1" s="1331"/>
      <c r="E1" s="1331"/>
      <c r="F1" s="1331"/>
      <c r="G1" s="1331"/>
      <c r="H1" s="1331"/>
      <c r="I1" s="1331"/>
      <c r="J1" s="1331"/>
      <c r="K1" s="1331"/>
      <c r="L1" s="1332"/>
    </row>
    <row r="2" spans="1:15" ht="12" customHeight="1">
      <c r="A2" s="39" t="s">
        <v>403</v>
      </c>
      <c r="B2" s="40"/>
      <c r="C2" s="1363" t="str">
        <f>INTRO!$D$40</f>
        <v xml:space="preserve">SUPPLIER NAME </v>
      </c>
      <c r="D2" s="1363"/>
      <c r="E2" s="1363"/>
      <c r="F2" s="1363"/>
      <c r="G2" s="1363"/>
      <c r="H2" s="29" t="s">
        <v>195</v>
      </c>
      <c r="I2" s="1335" t="str">
        <f>INTRO!$D$34</f>
        <v>PART NUMBER</v>
      </c>
      <c r="J2" s="1335"/>
      <c r="K2" s="1335"/>
      <c r="L2" s="1336"/>
      <c r="N2" s="9"/>
      <c r="O2" s="3"/>
    </row>
    <row r="3" spans="1:15" ht="13.5" thickBot="1">
      <c r="A3" s="42" t="s">
        <v>404</v>
      </c>
      <c r="B3" s="41"/>
      <c r="C3" s="1364">
        <f>INTRO!$D$41</f>
        <v>101112</v>
      </c>
      <c r="D3" s="1364"/>
      <c r="E3" s="1364"/>
      <c r="F3" s="1364"/>
      <c r="G3" s="1364"/>
      <c r="H3" s="37" t="s">
        <v>405</v>
      </c>
      <c r="I3" s="1346" t="str">
        <f>INTRO!$D$33</f>
        <v>PART NAME</v>
      </c>
      <c r="J3" s="1346"/>
      <c r="K3" s="1346"/>
      <c r="L3" s="1347"/>
    </row>
    <row r="4" spans="1:15" ht="13.5" thickBot="1">
      <c r="A4" s="349"/>
      <c r="B4" s="3"/>
      <c r="C4" s="45"/>
      <c r="D4" s="45"/>
      <c r="E4" s="45"/>
      <c r="F4" s="45"/>
      <c r="G4" s="45"/>
      <c r="H4" s="38"/>
      <c r="I4" s="46"/>
      <c r="J4" s="46"/>
      <c r="K4" s="46"/>
      <c r="L4" s="350"/>
    </row>
    <row r="5" spans="1:15" ht="12.75" customHeight="1">
      <c r="A5" s="1319" t="s">
        <v>406</v>
      </c>
      <c r="B5" s="1320"/>
      <c r="C5" s="1320"/>
      <c r="D5" s="1352"/>
      <c r="E5" s="1352"/>
      <c r="F5" s="1352"/>
      <c r="G5" s="1353"/>
      <c r="H5" s="1320" t="s">
        <v>407</v>
      </c>
      <c r="I5" s="1320"/>
      <c r="J5" s="1320"/>
      <c r="K5" s="1337" t="str">
        <f>INTRO!$D$35</f>
        <v>ERL DATE</v>
      </c>
      <c r="L5" s="1338"/>
      <c r="N5" s="9"/>
      <c r="O5" s="3"/>
    </row>
    <row r="6" spans="1:15" ht="13.5" thickBot="1">
      <c r="A6" s="118" t="s">
        <v>408</v>
      </c>
      <c r="B6" s="1343"/>
      <c r="C6" s="1344"/>
      <c r="D6" s="1344"/>
      <c r="E6" s="1344"/>
      <c r="F6" s="1344"/>
      <c r="G6" s="1345"/>
      <c r="H6" s="1349"/>
      <c r="I6" s="1349"/>
      <c r="J6" s="1349"/>
      <c r="K6" s="1343"/>
      <c r="L6" s="1348"/>
    </row>
    <row r="7" spans="1:15" ht="13.5" thickBot="1">
      <c r="A7" s="264" t="s">
        <v>444</v>
      </c>
      <c r="B7" s="59"/>
      <c r="C7" s="59"/>
      <c r="D7" s="59"/>
      <c r="E7" s="59"/>
      <c r="F7" s="59"/>
      <c r="G7" s="59"/>
      <c r="H7" s="36"/>
      <c r="I7" s="36"/>
      <c r="J7" s="36"/>
      <c r="K7" s="59"/>
      <c r="L7" s="351"/>
    </row>
    <row r="8" spans="1:15" ht="18.75" customHeight="1">
      <c r="A8" s="1354" t="s">
        <v>410</v>
      </c>
      <c r="B8" s="1359" t="s">
        <v>445</v>
      </c>
      <c r="C8" s="1360"/>
      <c r="D8" s="1274" t="s">
        <v>413</v>
      </c>
      <c r="E8" s="1274"/>
      <c r="F8" s="1281" t="s">
        <v>446</v>
      </c>
      <c r="G8" s="1350" t="s">
        <v>415</v>
      </c>
      <c r="H8" s="1356" t="s">
        <v>416</v>
      </c>
      <c r="I8" s="1357"/>
      <c r="J8" s="1358"/>
      <c r="K8" s="1281" t="s">
        <v>417</v>
      </c>
      <c r="L8" s="1339" t="s">
        <v>418</v>
      </c>
    </row>
    <row r="9" spans="1:15" s="10" customFormat="1" ht="13.5" thickBot="1">
      <c r="A9" s="1355"/>
      <c r="B9" s="1361"/>
      <c r="C9" s="1362"/>
      <c r="D9" s="875" t="s">
        <v>421</v>
      </c>
      <c r="E9" s="875" t="s">
        <v>422</v>
      </c>
      <c r="F9" s="1282"/>
      <c r="G9" s="1351"/>
      <c r="H9" s="57" t="s">
        <v>423</v>
      </c>
      <c r="I9" s="57" t="s">
        <v>424</v>
      </c>
      <c r="J9" s="58" t="s">
        <v>425</v>
      </c>
      <c r="K9" s="1282"/>
      <c r="L9" s="1340"/>
    </row>
    <row r="10" spans="1:15" s="15" customFormat="1" ht="15">
      <c r="A10" s="331"/>
      <c r="B10" s="1341"/>
      <c r="C10" s="1342"/>
      <c r="D10" s="885"/>
      <c r="E10" s="885"/>
      <c r="F10" s="11"/>
      <c r="G10" s="14"/>
      <c r="H10" s="43"/>
      <c r="I10" s="43"/>
      <c r="J10" s="44"/>
      <c r="K10" s="14"/>
      <c r="L10" s="22"/>
    </row>
    <row r="11" spans="1:15" s="15" customFormat="1" ht="15">
      <c r="A11" s="23"/>
      <c r="B11" s="1365"/>
      <c r="C11" s="1366"/>
      <c r="D11" s="60"/>
      <c r="E11" s="60"/>
      <c r="F11" s="332"/>
      <c r="G11" s="16"/>
      <c r="H11" s="12"/>
      <c r="I11" s="12"/>
      <c r="J11" s="13"/>
      <c r="K11" s="16"/>
      <c r="L11" s="24"/>
    </row>
    <row r="12" spans="1:15" s="15" customFormat="1" ht="15">
      <c r="A12" s="23"/>
      <c r="B12" s="1333"/>
      <c r="C12" s="1334"/>
      <c r="D12" s="885"/>
      <c r="E12" s="885"/>
      <c r="F12" s="11"/>
      <c r="G12" s="16"/>
      <c r="H12" s="12"/>
      <c r="I12" s="12"/>
      <c r="J12" s="13"/>
      <c r="K12" s="16"/>
      <c r="L12" s="24"/>
    </row>
    <row r="13" spans="1:15" s="15" customFormat="1" ht="15">
      <c r="A13" s="23"/>
      <c r="B13" s="1333"/>
      <c r="C13" s="1334"/>
      <c r="D13" s="885"/>
      <c r="E13" s="885"/>
      <c r="F13" s="11"/>
      <c r="G13" s="16"/>
      <c r="H13" s="12"/>
      <c r="I13" s="12"/>
      <c r="J13" s="13"/>
      <c r="K13" s="16"/>
      <c r="L13" s="24"/>
    </row>
    <row r="14" spans="1:15" s="15" customFormat="1" ht="15">
      <c r="A14" s="23"/>
      <c r="B14" s="1333"/>
      <c r="C14" s="1334"/>
      <c r="D14" s="885"/>
      <c r="E14" s="885"/>
      <c r="F14" s="11"/>
      <c r="G14" s="16"/>
      <c r="H14" s="12"/>
      <c r="I14" s="12"/>
      <c r="J14" s="13"/>
      <c r="K14" s="16"/>
      <c r="L14" s="24"/>
    </row>
    <row r="15" spans="1:15" s="15" customFormat="1" ht="15">
      <c r="A15" s="23"/>
      <c r="B15" s="1333"/>
      <c r="C15" s="1334"/>
      <c r="D15" s="885"/>
      <c r="E15" s="885"/>
      <c r="F15" s="11"/>
      <c r="G15" s="16"/>
      <c r="H15" s="12"/>
      <c r="I15" s="12"/>
      <c r="J15" s="13"/>
      <c r="K15" s="16"/>
      <c r="L15" s="24"/>
    </row>
    <row r="16" spans="1:15" s="15" customFormat="1" ht="15">
      <c r="A16" s="23"/>
      <c r="B16" s="1333"/>
      <c r="C16" s="1334"/>
      <c r="D16" s="885"/>
      <c r="E16" s="885"/>
      <c r="F16" s="11"/>
      <c r="G16" s="16"/>
      <c r="H16" s="12"/>
      <c r="I16" s="12"/>
      <c r="J16" s="13"/>
      <c r="K16" s="16"/>
      <c r="L16" s="24"/>
    </row>
    <row r="17" spans="1:12" s="15" customFormat="1" ht="15">
      <c r="A17" s="23"/>
      <c r="B17" s="1333"/>
      <c r="C17" s="1334"/>
      <c r="D17" s="885"/>
      <c r="E17" s="885"/>
      <c r="F17" s="11"/>
      <c r="G17" s="16"/>
      <c r="H17" s="12"/>
      <c r="I17" s="12"/>
      <c r="J17" s="13"/>
      <c r="K17" s="16"/>
      <c r="L17" s="24"/>
    </row>
    <row r="18" spans="1:12" s="15" customFormat="1" ht="15">
      <c r="A18" s="23"/>
      <c r="B18" s="1333"/>
      <c r="C18" s="1334"/>
      <c r="D18" s="885"/>
      <c r="E18" s="885"/>
      <c r="F18" s="11"/>
      <c r="G18" s="16"/>
      <c r="H18" s="12"/>
      <c r="I18" s="12"/>
      <c r="J18" s="13"/>
      <c r="K18" s="16"/>
      <c r="L18" s="24"/>
    </row>
    <row r="19" spans="1:12" s="15" customFormat="1" ht="15">
      <c r="A19" s="23"/>
      <c r="B19" s="1333"/>
      <c r="C19" s="1334"/>
      <c r="D19" s="885"/>
      <c r="E19" s="885"/>
      <c r="F19" s="11"/>
      <c r="G19" s="16"/>
      <c r="H19" s="12"/>
      <c r="I19" s="12"/>
      <c r="J19" s="13"/>
      <c r="K19" s="16"/>
      <c r="L19" s="24"/>
    </row>
    <row r="20" spans="1:12" s="15" customFormat="1" ht="15">
      <c r="A20" s="23"/>
      <c r="B20" s="1333"/>
      <c r="C20" s="1334"/>
      <c r="D20" s="885"/>
      <c r="E20" s="885"/>
      <c r="F20" s="11"/>
      <c r="G20" s="16"/>
      <c r="H20" s="12"/>
      <c r="I20" s="12"/>
      <c r="J20" s="13"/>
      <c r="K20" s="16"/>
      <c r="L20" s="24"/>
    </row>
    <row r="21" spans="1:12" s="15" customFormat="1" ht="15">
      <c r="A21" s="23"/>
      <c r="B21" s="883"/>
      <c r="C21" s="884"/>
      <c r="D21" s="885"/>
      <c r="E21" s="885"/>
      <c r="F21" s="11"/>
      <c r="G21" s="16"/>
      <c r="H21" s="12"/>
      <c r="I21" s="12"/>
      <c r="J21" s="13"/>
      <c r="K21" s="16"/>
      <c r="L21" s="24"/>
    </row>
    <row r="22" spans="1:12" s="15" customFormat="1" ht="15">
      <c r="A22" s="23"/>
      <c r="B22" s="883"/>
      <c r="C22" s="884"/>
      <c r="D22" s="885"/>
      <c r="E22" s="885"/>
      <c r="F22" s="11"/>
      <c r="G22" s="16"/>
      <c r="H22" s="12"/>
      <c r="I22" s="12"/>
      <c r="J22" s="13"/>
      <c r="K22" s="16"/>
      <c r="L22" s="24"/>
    </row>
    <row r="23" spans="1:12" s="15" customFormat="1" ht="15">
      <c r="A23" s="23"/>
      <c r="B23" s="883"/>
      <c r="C23" s="884"/>
      <c r="D23" s="885"/>
      <c r="E23" s="885"/>
      <c r="F23" s="11"/>
      <c r="G23" s="16"/>
      <c r="H23" s="12"/>
      <c r="I23" s="12"/>
      <c r="J23" s="13"/>
      <c r="K23" s="16"/>
      <c r="L23" s="24"/>
    </row>
    <row r="24" spans="1:12" s="15" customFormat="1" ht="15">
      <c r="A24" s="23"/>
      <c r="B24" s="1333"/>
      <c r="C24" s="1334"/>
      <c r="D24" s="885"/>
      <c r="E24" s="885"/>
      <c r="F24" s="11"/>
      <c r="G24" s="16"/>
      <c r="H24" s="12"/>
      <c r="I24" s="12"/>
      <c r="J24" s="13"/>
      <c r="K24" s="16"/>
      <c r="L24" s="24"/>
    </row>
    <row r="25" spans="1:12" s="15" customFormat="1" ht="15">
      <c r="A25" s="23"/>
      <c r="B25" s="1333"/>
      <c r="C25" s="1334"/>
      <c r="D25" s="885"/>
      <c r="E25" s="885"/>
      <c r="F25" s="11"/>
      <c r="G25" s="16"/>
      <c r="H25" s="12"/>
      <c r="I25" s="12"/>
      <c r="J25" s="13"/>
      <c r="K25" s="16"/>
      <c r="L25" s="24"/>
    </row>
    <row r="26" spans="1:12" s="15" customFormat="1" ht="15">
      <c r="A26" s="23"/>
      <c r="B26" s="1333"/>
      <c r="C26" s="1334"/>
      <c r="D26" s="885"/>
      <c r="E26" s="885"/>
      <c r="F26" s="11"/>
      <c r="G26" s="16"/>
      <c r="H26" s="12"/>
      <c r="I26" s="12"/>
      <c r="J26" s="13"/>
      <c r="K26" s="16"/>
      <c r="L26" s="24"/>
    </row>
    <row r="27" spans="1:12" s="15" customFormat="1" ht="15">
      <c r="A27" s="23"/>
      <c r="B27" s="1333"/>
      <c r="C27" s="1334"/>
      <c r="D27" s="885"/>
      <c r="E27" s="885"/>
      <c r="F27" s="11"/>
      <c r="G27" s="16"/>
      <c r="H27" s="12"/>
      <c r="I27" s="12"/>
      <c r="J27" s="13"/>
      <c r="K27" s="16"/>
      <c r="L27" s="24"/>
    </row>
    <row r="28" spans="1:12" s="15" customFormat="1" ht="15">
      <c r="A28" s="23"/>
      <c r="B28" s="1333"/>
      <c r="C28" s="1334"/>
      <c r="D28" s="885"/>
      <c r="E28" s="885"/>
      <c r="F28" s="11"/>
      <c r="G28" s="16"/>
      <c r="H28" s="12"/>
      <c r="I28" s="12"/>
      <c r="J28" s="13"/>
      <c r="K28" s="16"/>
      <c r="L28" s="24"/>
    </row>
    <row r="29" spans="1:12" s="15" customFormat="1" ht="15">
      <c r="A29" s="23"/>
      <c r="B29" s="1333"/>
      <c r="C29" s="1334"/>
      <c r="D29" s="885"/>
      <c r="E29" s="885"/>
      <c r="F29" s="11"/>
      <c r="G29" s="16"/>
      <c r="H29" s="12"/>
      <c r="I29" s="12"/>
      <c r="J29" s="13"/>
      <c r="K29" s="16"/>
      <c r="L29" s="24"/>
    </row>
    <row r="30" spans="1:12" s="15" customFormat="1" ht="15">
      <c r="A30" s="23"/>
      <c r="B30" s="1333"/>
      <c r="C30" s="1334"/>
      <c r="D30" s="885"/>
      <c r="E30" s="885"/>
      <c r="F30" s="11"/>
      <c r="G30" s="16"/>
      <c r="H30" s="12"/>
      <c r="I30" s="12"/>
      <c r="J30" s="13"/>
      <c r="K30" s="16"/>
      <c r="L30" s="24"/>
    </row>
    <row r="31" spans="1:12" s="15" customFormat="1" ht="15">
      <c r="A31" s="23"/>
      <c r="B31" s="1333"/>
      <c r="C31" s="1334"/>
      <c r="D31" s="885"/>
      <c r="E31" s="885"/>
      <c r="F31" s="11"/>
      <c r="G31" s="16"/>
      <c r="H31" s="12"/>
      <c r="I31" s="12"/>
      <c r="J31" s="13"/>
      <c r="K31" s="16"/>
      <c r="L31" s="24"/>
    </row>
    <row r="32" spans="1:12" s="15" customFormat="1" ht="15">
      <c r="A32" s="23"/>
      <c r="B32" s="1333"/>
      <c r="C32" s="1334"/>
      <c r="D32" s="885"/>
      <c r="E32" s="885"/>
      <c r="F32" s="11"/>
      <c r="G32" s="16"/>
      <c r="H32" s="12"/>
      <c r="I32" s="12"/>
      <c r="J32" s="13"/>
      <c r="K32" s="16"/>
      <c r="L32" s="24"/>
    </row>
    <row r="33" spans="1:12" s="15" customFormat="1" ht="15">
      <c r="A33" s="23"/>
      <c r="B33" s="1333"/>
      <c r="C33" s="1334"/>
      <c r="D33" s="885"/>
      <c r="E33" s="885"/>
      <c r="F33" s="11"/>
      <c r="G33" s="16"/>
      <c r="H33" s="12"/>
      <c r="I33" s="12"/>
      <c r="J33" s="13"/>
      <c r="K33" s="16"/>
      <c r="L33" s="24"/>
    </row>
    <row r="34" spans="1:12" s="15" customFormat="1" ht="15">
      <c r="A34" s="23"/>
      <c r="B34" s="1333"/>
      <c r="C34" s="1334"/>
      <c r="D34" s="885"/>
      <c r="E34" s="885"/>
      <c r="F34" s="11"/>
      <c r="G34" s="16"/>
      <c r="H34" s="12"/>
      <c r="I34" s="12"/>
      <c r="J34" s="13"/>
      <c r="K34" s="16"/>
      <c r="L34" s="24"/>
    </row>
    <row r="35" spans="1:12" s="15" customFormat="1" ht="15">
      <c r="A35" s="23"/>
      <c r="B35" s="1333"/>
      <c r="C35" s="1334"/>
      <c r="D35" s="885"/>
      <c r="E35" s="885"/>
      <c r="F35" s="11"/>
      <c r="G35" s="16"/>
      <c r="H35" s="12"/>
      <c r="I35" s="12"/>
      <c r="J35" s="13"/>
      <c r="K35" s="16"/>
      <c r="L35" s="24"/>
    </row>
    <row r="36" spans="1:12" s="15" customFormat="1" ht="15">
      <c r="A36" s="23"/>
      <c r="B36" s="1333"/>
      <c r="C36" s="1334"/>
      <c r="D36" s="885"/>
      <c r="E36" s="885"/>
      <c r="F36" s="11"/>
      <c r="G36" s="16"/>
      <c r="H36" s="12"/>
      <c r="I36" s="12"/>
      <c r="J36" s="13"/>
      <c r="K36" s="16"/>
      <c r="L36" s="24"/>
    </row>
    <row r="37" spans="1:12" s="15" customFormat="1" ht="15">
      <c r="A37" s="23"/>
      <c r="B37" s="1333"/>
      <c r="C37" s="1334"/>
      <c r="D37" s="885"/>
      <c r="E37" s="885"/>
      <c r="F37" s="11"/>
      <c r="G37" s="16"/>
      <c r="H37" s="12"/>
      <c r="I37" s="12"/>
      <c r="J37" s="13"/>
      <c r="K37" s="16"/>
      <c r="L37" s="24"/>
    </row>
    <row r="38" spans="1:12" s="15" customFormat="1" ht="15">
      <c r="A38" s="23"/>
      <c r="B38" s="1333"/>
      <c r="C38" s="1334"/>
      <c r="D38" s="885"/>
      <c r="E38" s="885"/>
      <c r="F38" s="11"/>
      <c r="G38" s="16"/>
      <c r="H38" s="12"/>
      <c r="I38" s="12"/>
      <c r="J38" s="13"/>
      <c r="K38" s="16"/>
      <c r="L38" s="24"/>
    </row>
    <row r="39" spans="1:12" s="15" customFormat="1" ht="15">
      <c r="A39" s="23"/>
      <c r="B39" s="1333"/>
      <c r="C39" s="1334"/>
      <c r="D39" s="885"/>
      <c r="E39" s="885"/>
      <c r="F39" s="11"/>
      <c r="G39" s="16"/>
      <c r="H39" s="12"/>
      <c r="I39" s="12"/>
      <c r="J39" s="13"/>
      <c r="K39" s="16"/>
      <c r="L39" s="24"/>
    </row>
    <row r="40" spans="1:12" s="15" customFormat="1" ht="15">
      <c r="A40" s="23"/>
      <c r="B40" s="1333"/>
      <c r="C40" s="1334"/>
      <c r="D40" s="885"/>
      <c r="E40" s="885"/>
      <c r="F40" s="11"/>
      <c r="G40" s="16"/>
      <c r="H40" s="12"/>
      <c r="I40" s="12"/>
      <c r="J40" s="13"/>
      <c r="K40" s="16"/>
      <c r="L40" s="24"/>
    </row>
    <row r="41" spans="1:12" s="15" customFormat="1" ht="15">
      <c r="A41" s="23"/>
      <c r="B41" s="1333"/>
      <c r="C41" s="1334"/>
      <c r="D41" s="885"/>
      <c r="E41" s="885"/>
      <c r="F41" s="11"/>
      <c r="G41" s="16"/>
      <c r="H41" s="12"/>
      <c r="I41" s="12"/>
      <c r="J41" s="13"/>
      <c r="K41" s="16"/>
      <c r="L41" s="24"/>
    </row>
    <row r="42" spans="1:12" s="15" customFormat="1" ht="15">
      <c r="A42" s="23"/>
      <c r="B42" s="1333"/>
      <c r="C42" s="1334"/>
      <c r="D42" s="885"/>
      <c r="E42" s="885"/>
      <c r="F42" s="11"/>
      <c r="G42" s="16"/>
      <c r="H42" s="12"/>
      <c r="I42" s="12"/>
      <c r="J42" s="13"/>
      <c r="K42" s="16"/>
      <c r="L42" s="24"/>
    </row>
    <row r="43" spans="1:12" s="15" customFormat="1" ht="15">
      <c r="A43" s="23"/>
      <c r="B43" s="1333"/>
      <c r="C43" s="1334"/>
      <c r="D43" s="885"/>
      <c r="E43" s="885"/>
      <c r="F43" s="11"/>
      <c r="G43" s="16"/>
      <c r="H43" s="12"/>
      <c r="I43" s="12"/>
      <c r="J43" s="13"/>
      <c r="K43" s="16"/>
      <c r="L43" s="24"/>
    </row>
    <row r="44" spans="1:12" s="15" customFormat="1" ht="15.75" thickBot="1">
      <c r="A44" s="25"/>
      <c r="B44" s="1370"/>
      <c r="C44" s="1371"/>
      <c r="D44" s="61"/>
      <c r="E44" s="61"/>
      <c r="F44" s="333"/>
      <c r="G44" s="26"/>
      <c r="H44" s="324"/>
      <c r="I44" s="324"/>
      <c r="J44" s="334"/>
      <c r="K44" s="26"/>
      <c r="L44" s="27"/>
    </row>
    <row r="45" spans="1:12" s="15" customFormat="1" ht="15.75" thickBot="1">
      <c r="A45" s="19"/>
      <c r="B45" s="19"/>
      <c r="C45" s="19"/>
      <c r="D45" s="1367" t="s">
        <v>428</v>
      </c>
      <c r="E45" s="1368"/>
      <c r="F45" s="1368"/>
      <c r="G45" s="1368"/>
      <c r="H45" s="1368"/>
      <c r="I45" s="1368"/>
      <c r="J45" s="1368"/>
      <c r="K45" s="1369"/>
    </row>
    <row r="46" spans="1:12">
      <c r="D46" s="2"/>
      <c r="E46" s="2"/>
      <c r="H46" s="2"/>
    </row>
    <row r="47" spans="1:12" ht="9.75" customHeight="1">
      <c r="B47" s="1317" t="s">
        <v>429</v>
      </c>
      <c r="C47" s="1318"/>
      <c r="D47" s="1318" t="s">
        <v>430</v>
      </c>
      <c r="E47" s="1318"/>
      <c r="F47" s="1318"/>
      <c r="G47" s="1318" t="s">
        <v>431</v>
      </c>
      <c r="H47" s="1318"/>
      <c r="I47" s="1318"/>
      <c r="J47" s="1318" t="s">
        <v>432</v>
      </c>
      <c r="K47" s="1330"/>
    </row>
    <row r="48" spans="1:12" ht="20.25" customHeight="1">
      <c r="B48" s="1310"/>
      <c r="C48" s="1311"/>
      <c r="D48" s="1312"/>
      <c r="E48" s="1312"/>
      <c r="F48" s="1312"/>
      <c r="G48" s="1312"/>
      <c r="H48" s="1312"/>
      <c r="I48" s="1312"/>
      <c r="J48" s="1328"/>
      <c r="K48" s="1329"/>
    </row>
    <row r="49" spans="3:12" s="5" customFormat="1" ht="9">
      <c r="C49" s="6"/>
      <c r="D49" s="62"/>
      <c r="E49" s="62"/>
      <c r="F49" s="17"/>
      <c r="H49" s="18"/>
      <c r="L49" s="17"/>
    </row>
  </sheetData>
  <customSheetViews>
    <customSheetView guid="{4386EC60-C10A-4757-8A9B-A7E03A340F6B}" showPageBreaks="1" printArea="1">
      <selection activeCell="Q12" sqref="Q12"/>
      <pageMargins left="0" right="0" top="0" bottom="0" header="0" footer="0"/>
      <printOptions horizontalCentered="1" verticalCentered="1"/>
      <pageSetup scale="89" orientation="portrait" r:id="rId1"/>
      <headerFooter alignWithMargins="0">
        <oddFooter xml:space="preserve">&amp;L&amp;P of &amp;N&amp;RPPAP: Revision 1.4
Date: 4/12/12
</oddFooter>
      </headerFooter>
    </customSheetView>
  </customSheetViews>
  <mergeCells count="61">
    <mergeCell ref="D45:K45"/>
    <mergeCell ref="B44:C44"/>
    <mergeCell ref="B43:C43"/>
    <mergeCell ref="B35:C35"/>
    <mergeCell ref="B36:C36"/>
    <mergeCell ref="B42:C42"/>
    <mergeCell ref="B28:C28"/>
    <mergeCell ref="B33:C33"/>
    <mergeCell ref="B39:C39"/>
    <mergeCell ref="B40:C40"/>
    <mergeCell ref="B30:C30"/>
    <mergeCell ref="C2:G2"/>
    <mergeCell ref="B41:C41"/>
    <mergeCell ref="B26:C26"/>
    <mergeCell ref="B38:C38"/>
    <mergeCell ref="B18:C18"/>
    <mergeCell ref="B15:C15"/>
    <mergeCell ref="B14:C14"/>
    <mergeCell ref="B31:C31"/>
    <mergeCell ref="F8:F9"/>
    <mergeCell ref="B27:C27"/>
    <mergeCell ref="B29:C29"/>
    <mergeCell ref="B32:C32"/>
    <mergeCell ref="B34:C34"/>
    <mergeCell ref="C3:G3"/>
    <mergeCell ref="B11:C11"/>
    <mergeCell ref="B37:C37"/>
    <mergeCell ref="H5:J5"/>
    <mergeCell ref="D5:G5"/>
    <mergeCell ref="B24:C24"/>
    <mergeCell ref="B25:C25"/>
    <mergeCell ref="A8:A9"/>
    <mergeCell ref="H8:J8"/>
    <mergeCell ref="B8:C9"/>
    <mergeCell ref="B16:C16"/>
    <mergeCell ref="B17:C17"/>
    <mergeCell ref="B20:C20"/>
    <mergeCell ref="B1:L1"/>
    <mergeCell ref="B19:C19"/>
    <mergeCell ref="I2:L2"/>
    <mergeCell ref="B12:C12"/>
    <mergeCell ref="B13:C13"/>
    <mergeCell ref="K5:L5"/>
    <mergeCell ref="L8:L9"/>
    <mergeCell ref="B10:C10"/>
    <mergeCell ref="B6:G6"/>
    <mergeCell ref="A5:C5"/>
    <mergeCell ref="I3:L3"/>
    <mergeCell ref="K6:L6"/>
    <mergeCell ref="K8:K9"/>
    <mergeCell ref="D8:E8"/>
    <mergeCell ref="H6:J6"/>
    <mergeCell ref="G8:G9"/>
    <mergeCell ref="G48:I48"/>
    <mergeCell ref="J48:K48"/>
    <mergeCell ref="B47:C47"/>
    <mergeCell ref="D47:F47"/>
    <mergeCell ref="G47:I47"/>
    <mergeCell ref="J47:K47"/>
    <mergeCell ref="D48:F48"/>
    <mergeCell ref="B48:C48"/>
  </mergeCells>
  <phoneticPr fontId="0" type="noConversion"/>
  <printOptions horizontalCentered="1"/>
  <pageMargins left="0.17" right="0.25" top="0.41" bottom="0.7333333333333332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1"/>
  </sheetPr>
  <dimension ref="A1:O49"/>
  <sheetViews>
    <sheetView zoomScaleNormal="100" workbookViewId="0">
      <selection activeCell="K57" sqref="K57"/>
    </sheetView>
  </sheetViews>
  <sheetFormatPr defaultColWidth="7.140625" defaultRowHeight="12.75"/>
  <cols>
    <col min="1" max="1" width="4.5703125" style="2" customWidth="1"/>
    <col min="2" max="2" width="13.85546875" style="2" customWidth="1"/>
    <col min="3" max="3" width="8" style="2" customWidth="1"/>
    <col min="4" max="5" width="10.85546875" style="4" customWidth="1"/>
    <col min="6" max="6" width="15.42578125" style="2" customWidth="1"/>
    <col min="7" max="7" width="6.85546875" style="2" customWidth="1"/>
    <col min="8" max="8" width="14.140625" style="8" customWidth="1"/>
    <col min="9" max="10" width="14.140625" style="2" customWidth="1"/>
    <col min="11" max="12" width="5.85546875" style="2" customWidth="1"/>
    <col min="13" max="16384" width="7.140625" style="2"/>
  </cols>
  <sheetData>
    <row r="1" spans="1:15" ht="57" customHeight="1" thickBot="1">
      <c r="A1" s="384"/>
      <c r="B1" s="1331" t="s">
        <v>447</v>
      </c>
      <c r="C1" s="1331"/>
      <c r="D1" s="1331"/>
      <c r="E1" s="1331"/>
      <c r="F1" s="1331"/>
      <c r="G1" s="1331"/>
      <c r="H1" s="1331"/>
      <c r="I1" s="1331"/>
      <c r="J1" s="1331"/>
      <c r="K1" s="1331"/>
      <c r="L1" s="1332"/>
    </row>
    <row r="2" spans="1:15" ht="12" customHeight="1">
      <c r="A2" s="39" t="s">
        <v>403</v>
      </c>
      <c r="B2" s="40"/>
      <c r="C2" s="1363" t="str">
        <f>INTRO!$D$40</f>
        <v xml:space="preserve">SUPPLIER NAME </v>
      </c>
      <c r="D2" s="1363"/>
      <c r="E2" s="1363"/>
      <c r="F2" s="1363"/>
      <c r="G2" s="1363"/>
      <c r="H2" s="29" t="s">
        <v>195</v>
      </c>
      <c r="I2" s="1335" t="str">
        <f>INTRO!$D$34</f>
        <v>PART NUMBER</v>
      </c>
      <c r="J2" s="1335"/>
      <c r="K2" s="1335"/>
      <c r="L2" s="1336"/>
      <c r="N2" s="9"/>
      <c r="O2" s="3"/>
    </row>
    <row r="3" spans="1:15" ht="13.5" thickBot="1">
      <c r="A3" s="42" t="s">
        <v>404</v>
      </c>
      <c r="B3" s="41"/>
      <c r="C3" s="1364">
        <f>INTRO!$D$41</f>
        <v>101112</v>
      </c>
      <c r="D3" s="1364"/>
      <c r="E3" s="1364"/>
      <c r="F3" s="1364"/>
      <c r="G3" s="1364"/>
      <c r="H3" s="37" t="s">
        <v>405</v>
      </c>
      <c r="I3" s="1346" t="str">
        <f>INTRO!$D$33</f>
        <v>PART NAME</v>
      </c>
      <c r="J3" s="1346"/>
      <c r="K3" s="1346"/>
      <c r="L3" s="1347"/>
    </row>
    <row r="4" spans="1:15" ht="13.5" thickBot="1">
      <c r="A4" s="349"/>
      <c r="B4" s="3"/>
      <c r="C4" s="45"/>
      <c r="D4" s="45"/>
      <c r="E4" s="45"/>
      <c r="F4" s="45"/>
      <c r="G4" s="45"/>
      <c r="H4" s="38"/>
      <c r="I4" s="46"/>
      <c r="J4" s="46"/>
      <c r="K4" s="46"/>
      <c r="L4" s="350"/>
    </row>
    <row r="5" spans="1:15" ht="12.75" customHeight="1">
      <c r="A5" s="1319" t="s">
        <v>406</v>
      </c>
      <c r="B5" s="1320"/>
      <c r="C5" s="1320"/>
      <c r="D5" s="1352"/>
      <c r="E5" s="1352"/>
      <c r="F5" s="1352"/>
      <c r="G5" s="1353"/>
      <c r="H5" s="1320" t="s">
        <v>407</v>
      </c>
      <c r="I5" s="1320"/>
      <c r="J5" s="1320"/>
      <c r="K5" s="1337" t="str">
        <f>INTRO!$D$35</f>
        <v>ERL DATE</v>
      </c>
      <c r="L5" s="1338"/>
      <c r="N5" s="9"/>
      <c r="O5" s="3"/>
    </row>
    <row r="6" spans="1:15" ht="13.5" thickBot="1">
      <c r="A6" s="118" t="s">
        <v>408</v>
      </c>
      <c r="B6" s="1343"/>
      <c r="C6" s="1344"/>
      <c r="D6" s="1344"/>
      <c r="E6" s="1344"/>
      <c r="F6" s="1344"/>
      <c r="G6" s="1345"/>
      <c r="H6" s="1349"/>
      <c r="I6" s="1349"/>
      <c r="J6" s="1349"/>
      <c r="K6" s="1343"/>
      <c r="L6" s="1348"/>
    </row>
    <row r="7" spans="1:15" ht="13.5" thickBot="1">
      <c r="A7" s="264" t="s">
        <v>444</v>
      </c>
      <c r="B7" s="59"/>
      <c r="C7" s="59"/>
      <c r="D7" s="59"/>
      <c r="E7" s="59"/>
      <c r="F7" s="59"/>
      <c r="G7" s="59"/>
      <c r="H7" s="36"/>
      <c r="I7" s="36"/>
      <c r="J7" s="36"/>
      <c r="K7" s="59"/>
      <c r="L7" s="351"/>
    </row>
    <row r="8" spans="1:15" ht="18.75" customHeight="1">
      <c r="A8" s="1354" t="s">
        <v>410</v>
      </c>
      <c r="B8" s="1359" t="s">
        <v>445</v>
      </c>
      <c r="C8" s="1360"/>
      <c r="D8" s="1274" t="s">
        <v>413</v>
      </c>
      <c r="E8" s="1274"/>
      <c r="F8" s="1281" t="s">
        <v>446</v>
      </c>
      <c r="G8" s="1350" t="s">
        <v>415</v>
      </c>
      <c r="H8" s="1356" t="s">
        <v>416</v>
      </c>
      <c r="I8" s="1357"/>
      <c r="J8" s="1358"/>
      <c r="K8" s="1281" t="s">
        <v>417</v>
      </c>
      <c r="L8" s="1339" t="s">
        <v>418</v>
      </c>
    </row>
    <row r="9" spans="1:15" s="10" customFormat="1" ht="13.5" thickBot="1">
      <c r="A9" s="1355"/>
      <c r="B9" s="1361"/>
      <c r="C9" s="1362"/>
      <c r="D9" s="875" t="s">
        <v>421</v>
      </c>
      <c r="E9" s="875" t="s">
        <v>422</v>
      </c>
      <c r="F9" s="1282"/>
      <c r="G9" s="1351"/>
      <c r="H9" s="57" t="s">
        <v>423</v>
      </c>
      <c r="I9" s="57" t="s">
        <v>424</v>
      </c>
      <c r="J9" s="58" t="s">
        <v>425</v>
      </c>
      <c r="K9" s="1282"/>
      <c r="L9" s="1340"/>
    </row>
    <row r="10" spans="1:15" s="15" customFormat="1" ht="15">
      <c r="A10" s="331"/>
      <c r="B10" s="1341"/>
      <c r="C10" s="1342"/>
      <c r="D10" s="885"/>
      <c r="E10" s="885"/>
      <c r="F10" s="11"/>
      <c r="G10" s="14"/>
      <c r="H10" s="43"/>
      <c r="I10" s="43"/>
      <c r="J10" s="44"/>
      <c r="K10" s="14"/>
      <c r="L10" s="22"/>
    </row>
    <row r="11" spans="1:15" s="15" customFormat="1" ht="15">
      <c r="A11" s="23"/>
      <c r="B11" s="1365"/>
      <c r="C11" s="1366"/>
      <c r="D11" s="60"/>
      <c r="E11" s="60"/>
      <c r="F11" s="332"/>
      <c r="G11" s="16"/>
      <c r="H11" s="12"/>
      <c r="I11" s="12"/>
      <c r="J11" s="13"/>
      <c r="K11" s="16"/>
      <c r="L11" s="24"/>
    </row>
    <row r="12" spans="1:15" s="15" customFormat="1" ht="15">
      <c r="A12" s="23"/>
      <c r="B12" s="1333"/>
      <c r="C12" s="1334"/>
      <c r="D12" s="885"/>
      <c r="E12" s="885"/>
      <c r="F12" s="11"/>
      <c r="G12" s="16"/>
      <c r="H12" s="12"/>
      <c r="I12" s="12"/>
      <c r="J12" s="13"/>
      <c r="K12" s="16"/>
      <c r="L12" s="24"/>
    </row>
    <row r="13" spans="1:15" s="15" customFormat="1" ht="15">
      <c r="A13" s="23"/>
      <c r="B13" s="1333"/>
      <c r="C13" s="1334"/>
      <c r="D13" s="885"/>
      <c r="E13" s="885"/>
      <c r="F13" s="11"/>
      <c r="G13" s="16"/>
      <c r="H13" s="12"/>
      <c r="I13" s="12"/>
      <c r="J13" s="13"/>
      <c r="K13" s="16"/>
      <c r="L13" s="24"/>
    </row>
    <row r="14" spans="1:15" s="15" customFormat="1" ht="15">
      <c r="A14" s="23"/>
      <c r="B14" s="1333"/>
      <c r="C14" s="1334"/>
      <c r="D14" s="885"/>
      <c r="E14" s="885"/>
      <c r="F14" s="11"/>
      <c r="G14" s="16"/>
      <c r="H14" s="12"/>
      <c r="I14" s="12"/>
      <c r="J14" s="13"/>
      <c r="K14" s="16"/>
      <c r="L14" s="24"/>
    </row>
    <row r="15" spans="1:15" s="15" customFormat="1" ht="15">
      <c r="A15" s="23"/>
      <c r="B15" s="1333"/>
      <c r="C15" s="1334"/>
      <c r="D15" s="885"/>
      <c r="E15" s="885"/>
      <c r="F15" s="11"/>
      <c r="G15" s="16"/>
      <c r="H15" s="12"/>
      <c r="I15" s="12"/>
      <c r="J15" s="13"/>
      <c r="K15" s="16"/>
      <c r="L15" s="24"/>
    </row>
    <row r="16" spans="1:15" s="15" customFormat="1" ht="15">
      <c r="A16" s="23"/>
      <c r="B16" s="1333"/>
      <c r="C16" s="1334"/>
      <c r="D16" s="885"/>
      <c r="E16" s="885"/>
      <c r="F16" s="11"/>
      <c r="G16" s="16"/>
      <c r="H16" s="12"/>
      <c r="I16" s="12"/>
      <c r="J16" s="13"/>
      <c r="K16" s="16"/>
      <c r="L16" s="24"/>
    </row>
    <row r="17" spans="1:12" s="15" customFormat="1" ht="15">
      <c r="A17" s="23"/>
      <c r="B17" s="1333"/>
      <c r="C17" s="1334"/>
      <c r="D17" s="885"/>
      <c r="E17" s="885"/>
      <c r="F17" s="11"/>
      <c r="G17" s="16"/>
      <c r="H17" s="12"/>
      <c r="I17" s="12"/>
      <c r="J17" s="13"/>
      <c r="K17" s="16"/>
      <c r="L17" s="24"/>
    </row>
    <row r="18" spans="1:12" s="15" customFormat="1" ht="15">
      <c r="A18" s="23"/>
      <c r="B18" s="1333"/>
      <c r="C18" s="1334"/>
      <c r="D18" s="885"/>
      <c r="E18" s="885"/>
      <c r="F18" s="11"/>
      <c r="G18" s="16"/>
      <c r="H18" s="12"/>
      <c r="I18" s="12"/>
      <c r="J18" s="13"/>
      <c r="K18" s="16"/>
      <c r="L18" s="24"/>
    </row>
    <row r="19" spans="1:12" s="15" customFormat="1" ht="15">
      <c r="A19" s="23"/>
      <c r="B19" s="1333"/>
      <c r="C19" s="1334"/>
      <c r="D19" s="885"/>
      <c r="E19" s="885"/>
      <c r="F19" s="11"/>
      <c r="G19" s="16"/>
      <c r="H19" s="12"/>
      <c r="I19" s="12"/>
      <c r="J19" s="13"/>
      <c r="K19" s="16"/>
      <c r="L19" s="24"/>
    </row>
    <row r="20" spans="1:12" s="15" customFormat="1" ht="15">
      <c r="A20" s="23"/>
      <c r="B20" s="1333"/>
      <c r="C20" s="1334"/>
      <c r="D20" s="885"/>
      <c r="E20" s="885"/>
      <c r="F20" s="11"/>
      <c r="G20" s="16"/>
      <c r="H20" s="12"/>
      <c r="I20" s="12"/>
      <c r="J20" s="13"/>
      <c r="K20" s="16"/>
      <c r="L20" s="24"/>
    </row>
    <row r="21" spans="1:12" s="15" customFormat="1" ht="15">
      <c r="A21" s="23"/>
      <c r="B21" s="883"/>
      <c r="C21" s="884"/>
      <c r="D21" s="885"/>
      <c r="E21" s="885"/>
      <c r="F21" s="11"/>
      <c r="G21" s="16"/>
      <c r="H21" s="12"/>
      <c r="I21" s="12"/>
      <c r="J21" s="13"/>
      <c r="K21" s="16"/>
      <c r="L21" s="24"/>
    </row>
    <row r="22" spans="1:12" s="15" customFormat="1" ht="15">
      <c r="A22" s="23"/>
      <c r="B22" s="883"/>
      <c r="C22" s="884"/>
      <c r="D22" s="885"/>
      <c r="E22" s="885"/>
      <c r="F22" s="11"/>
      <c r="G22" s="16"/>
      <c r="H22" s="12"/>
      <c r="I22" s="12"/>
      <c r="J22" s="13"/>
      <c r="K22" s="16"/>
      <c r="L22" s="24"/>
    </row>
    <row r="23" spans="1:12" s="15" customFormat="1" ht="15">
      <c r="A23" s="23"/>
      <c r="B23" s="883"/>
      <c r="C23" s="884"/>
      <c r="D23" s="885"/>
      <c r="E23" s="885"/>
      <c r="F23" s="11"/>
      <c r="G23" s="16"/>
      <c r="H23" s="12"/>
      <c r="I23" s="12"/>
      <c r="J23" s="13"/>
      <c r="K23" s="16"/>
      <c r="L23" s="24"/>
    </row>
    <row r="24" spans="1:12" s="15" customFormat="1" ht="15">
      <c r="A24" s="23"/>
      <c r="B24" s="1333"/>
      <c r="C24" s="1334"/>
      <c r="D24" s="885"/>
      <c r="E24" s="885"/>
      <c r="F24" s="11"/>
      <c r="G24" s="16"/>
      <c r="H24" s="12"/>
      <c r="I24" s="12"/>
      <c r="J24" s="13"/>
      <c r="K24" s="16"/>
      <c r="L24" s="24"/>
    </row>
    <row r="25" spans="1:12" s="15" customFormat="1" ht="15">
      <c r="A25" s="23"/>
      <c r="B25" s="1333"/>
      <c r="C25" s="1334"/>
      <c r="D25" s="885"/>
      <c r="E25" s="885"/>
      <c r="F25" s="11"/>
      <c r="G25" s="16"/>
      <c r="H25" s="12"/>
      <c r="I25" s="12"/>
      <c r="J25" s="13"/>
      <c r="K25" s="16"/>
      <c r="L25" s="24"/>
    </row>
    <row r="26" spans="1:12" s="15" customFormat="1" ht="15">
      <c r="A26" s="23"/>
      <c r="B26" s="1333"/>
      <c r="C26" s="1334"/>
      <c r="D26" s="885"/>
      <c r="E26" s="885"/>
      <c r="F26" s="11"/>
      <c r="G26" s="16"/>
      <c r="H26" s="12"/>
      <c r="I26" s="12"/>
      <c r="J26" s="13"/>
      <c r="K26" s="16"/>
      <c r="L26" s="24"/>
    </row>
    <row r="27" spans="1:12" s="15" customFormat="1" ht="15">
      <c r="A27" s="23"/>
      <c r="B27" s="1333"/>
      <c r="C27" s="1334"/>
      <c r="D27" s="885"/>
      <c r="E27" s="885"/>
      <c r="F27" s="11"/>
      <c r="G27" s="16"/>
      <c r="H27" s="12"/>
      <c r="I27" s="12"/>
      <c r="J27" s="13"/>
      <c r="K27" s="16"/>
      <c r="L27" s="24"/>
    </row>
    <row r="28" spans="1:12" s="15" customFormat="1" ht="15">
      <c r="A28" s="23"/>
      <c r="B28" s="1333"/>
      <c r="C28" s="1334"/>
      <c r="D28" s="885"/>
      <c r="E28" s="885"/>
      <c r="F28" s="11"/>
      <c r="G28" s="16"/>
      <c r="H28" s="12"/>
      <c r="I28" s="12"/>
      <c r="J28" s="13"/>
      <c r="K28" s="16"/>
      <c r="L28" s="24"/>
    </row>
    <row r="29" spans="1:12" s="15" customFormat="1" ht="15">
      <c r="A29" s="23"/>
      <c r="B29" s="1333"/>
      <c r="C29" s="1334"/>
      <c r="D29" s="885"/>
      <c r="E29" s="885"/>
      <c r="F29" s="11"/>
      <c r="G29" s="16"/>
      <c r="H29" s="12"/>
      <c r="I29" s="12"/>
      <c r="J29" s="13"/>
      <c r="K29" s="16"/>
      <c r="L29" s="24"/>
    </row>
    <row r="30" spans="1:12" s="15" customFormat="1" ht="15">
      <c r="A30" s="23"/>
      <c r="B30" s="1333"/>
      <c r="C30" s="1334"/>
      <c r="D30" s="885"/>
      <c r="E30" s="885"/>
      <c r="F30" s="11"/>
      <c r="G30" s="16"/>
      <c r="H30" s="12"/>
      <c r="I30" s="12"/>
      <c r="J30" s="13"/>
      <c r="K30" s="16"/>
      <c r="L30" s="24"/>
    </row>
    <row r="31" spans="1:12" s="15" customFormat="1" ht="15">
      <c r="A31" s="23"/>
      <c r="B31" s="1333"/>
      <c r="C31" s="1334"/>
      <c r="D31" s="885"/>
      <c r="E31" s="885"/>
      <c r="F31" s="11"/>
      <c r="G31" s="16"/>
      <c r="H31" s="12"/>
      <c r="I31" s="12"/>
      <c r="J31" s="13"/>
      <c r="K31" s="16"/>
      <c r="L31" s="24"/>
    </row>
    <row r="32" spans="1:12" s="15" customFormat="1" ht="15">
      <c r="A32" s="23"/>
      <c r="B32" s="1333"/>
      <c r="C32" s="1334"/>
      <c r="D32" s="885"/>
      <c r="E32" s="885"/>
      <c r="F32" s="11"/>
      <c r="G32" s="16"/>
      <c r="H32" s="12"/>
      <c r="I32" s="12"/>
      <c r="J32" s="13"/>
      <c r="K32" s="16"/>
      <c r="L32" s="24"/>
    </row>
    <row r="33" spans="1:12" s="15" customFormat="1" ht="15">
      <c r="A33" s="23"/>
      <c r="B33" s="1333"/>
      <c r="C33" s="1334"/>
      <c r="D33" s="885"/>
      <c r="E33" s="885"/>
      <c r="F33" s="11"/>
      <c r="G33" s="16"/>
      <c r="H33" s="12"/>
      <c r="I33" s="12"/>
      <c r="J33" s="13"/>
      <c r="K33" s="16"/>
      <c r="L33" s="24"/>
    </row>
    <row r="34" spans="1:12" s="15" customFormat="1" ht="15">
      <c r="A34" s="23"/>
      <c r="B34" s="1333"/>
      <c r="C34" s="1334"/>
      <c r="D34" s="885"/>
      <c r="E34" s="885"/>
      <c r="F34" s="11"/>
      <c r="G34" s="16"/>
      <c r="H34" s="12"/>
      <c r="I34" s="12"/>
      <c r="J34" s="13"/>
      <c r="K34" s="16"/>
      <c r="L34" s="24"/>
    </row>
    <row r="35" spans="1:12" s="15" customFormat="1" ht="15">
      <c r="A35" s="23"/>
      <c r="B35" s="1333"/>
      <c r="C35" s="1334"/>
      <c r="D35" s="885"/>
      <c r="E35" s="885"/>
      <c r="F35" s="11"/>
      <c r="G35" s="16"/>
      <c r="H35" s="12"/>
      <c r="I35" s="12"/>
      <c r="J35" s="13"/>
      <c r="K35" s="16"/>
      <c r="L35" s="24"/>
    </row>
    <row r="36" spans="1:12" s="15" customFormat="1" ht="15">
      <c r="A36" s="23"/>
      <c r="B36" s="1333"/>
      <c r="C36" s="1334"/>
      <c r="D36" s="885"/>
      <c r="E36" s="885"/>
      <c r="F36" s="11"/>
      <c r="G36" s="16"/>
      <c r="H36" s="12"/>
      <c r="I36" s="12"/>
      <c r="J36" s="13"/>
      <c r="K36" s="16"/>
      <c r="L36" s="24"/>
    </row>
    <row r="37" spans="1:12" s="15" customFormat="1" ht="15">
      <c r="A37" s="23"/>
      <c r="B37" s="1333"/>
      <c r="C37" s="1334"/>
      <c r="D37" s="885"/>
      <c r="E37" s="885"/>
      <c r="F37" s="11"/>
      <c r="G37" s="16"/>
      <c r="H37" s="12"/>
      <c r="I37" s="12"/>
      <c r="J37" s="13"/>
      <c r="K37" s="16"/>
      <c r="L37" s="24"/>
    </row>
    <row r="38" spans="1:12" s="15" customFormat="1" ht="15">
      <c r="A38" s="23"/>
      <c r="B38" s="1333"/>
      <c r="C38" s="1334"/>
      <c r="D38" s="885"/>
      <c r="E38" s="885"/>
      <c r="F38" s="11"/>
      <c r="G38" s="16"/>
      <c r="H38" s="12"/>
      <c r="I38" s="12"/>
      <c r="J38" s="13"/>
      <c r="K38" s="16"/>
      <c r="L38" s="24"/>
    </row>
    <row r="39" spans="1:12" s="15" customFormat="1" ht="15">
      <c r="A39" s="23"/>
      <c r="B39" s="1333"/>
      <c r="C39" s="1334"/>
      <c r="D39" s="885"/>
      <c r="E39" s="885"/>
      <c r="F39" s="11"/>
      <c r="G39" s="16"/>
      <c r="H39" s="12"/>
      <c r="I39" s="12"/>
      <c r="J39" s="13"/>
      <c r="K39" s="16"/>
      <c r="L39" s="24"/>
    </row>
    <row r="40" spans="1:12" s="15" customFormat="1" ht="15">
      <c r="A40" s="23"/>
      <c r="B40" s="1333"/>
      <c r="C40" s="1334"/>
      <c r="D40" s="885"/>
      <c r="E40" s="885"/>
      <c r="F40" s="11"/>
      <c r="G40" s="16"/>
      <c r="H40" s="12"/>
      <c r="I40" s="12"/>
      <c r="J40" s="13"/>
      <c r="K40" s="16"/>
      <c r="L40" s="24"/>
    </row>
    <row r="41" spans="1:12" s="15" customFormat="1" ht="15">
      <c r="A41" s="23"/>
      <c r="B41" s="1333"/>
      <c r="C41" s="1334"/>
      <c r="D41" s="885"/>
      <c r="E41" s="885"/>
      <c r="F41" s="11"/>
      <c r="G41" s="16"/>
      <c r="H41" s="12"/>
      <c r="I41" s="12"/>
      <c r="J41" s="13"/>
      <c r="K41" s="16"/>
      <c r="L41" s="24"/>
    </row>
    <row r="42" spans="1:12" s="15" customFormat="1" ht="15">
      <c r="A42" s="23"/>
      <c r="B42" s="1333"/>
      <c r="C42" s="1334"/>
      <c r="D42" s="885"/>
      <c r="E42" s="885"/>
      <c r="F42" s="11"/>
      <c r="G42" s="16"/>
      <c r="H42" s="12"/>
      <c r="I42" s="12"/>
      <c r="J42" s="13"/>
      <c r="K42" s="16"/>
      <c r="L42" s="24"/>
    </row>
    <row r="43" spans="1:12" s="15" customFormat="1" ht="15">
      <c r="A43" s="23"/>
      <c r="B43" s="1333"/>
      <c r="C43" s="1334"/>
      <c r="D43" s="885"/>
      <c r="E43" s="885"/>
      <c r="F43" s="11"/>
      <c r="G43" s="16"/>
      <c r="H43" s="12"/>
      <c r="I43" s="12"/>
      <c r="J43" s="13"/>
      <c r="K43" s="16"/>
      <c r="L43" s="24"/>
    </row>
    <row r="44" spans="1:12" s="15" customFormat="1" ht="15.75" thickBot="1">
      <c r="A44" s="25"/>
      <c r="B44" s="1370"/>
      <c r="C44" s="1371"/>
      <c r="D44" s="61"/>
      <c r="E44" s="61"/>
      <c r="F44" s="333"/>
      <c r="G44" s="26"/>
      <c r="H44" s="324"/>
      <c r="I44" s="324"/>
      <c r="J44" s="334"/>
      <c r="K44" s="26"/>
      <c r="L44" s="27"/>
    </row>
    <row r="45" spans="1:12" s="15" customFormat="1" ht="15.75" thickBot="1">
      <c r="A45" s="19"/>
      <c r="B45" s="19"/>
      <c r="C45" s="19"/>
      <c r="D45" s="1367" t="s">
        <v>428</v>
      </c>
      <c r="E45" s="1368"/>
      <c r="F45" s="1368"/>
      <c r="G45" s="1368"/>
      <c r="H45" s="1368"/>
      <c r="I45" s="1368"/>
      <c r="J45" s="1368"/>
      <c r="K45" s="1369"/>
    </row>
    <row r="46" spans="1:12">
      <c r="D46" s="2"/>
      <c r="E46" s="2"/>
      <c r="H46" s="2"/>
    </row>
    <row r="47" spans="1:12" ht="9.75" customHeight="1">
      <c r="B47" s="1317" t="s">
        <v>429</v>
      </c>
      <c r="C47" s="1318"/>
      <c r="D47" s="1318" t="s">
        <v>430</v>
      </c>
      <c r="E47" s="1318"/>
      <c r="F47" s="1318"/>
      <c r="G47" s="1318" t="s">
        <v>431</v>
      </c>
      <c r="H47" s="1318"/>
      <c r="I47" s="1318"/>
      <c r="J47" s="1318" t="s">
        <v>432</v>
      </c>
      <c r="K47" s="1330"/>
    </row>
    <row r="48" spans="1:12" ht="20.25" customHeight="1">
      <c r="B48" s="1310"/>
      <c r="C48" s="1311"/>
      <c r="D48" s="1312"/>
      <c r="E48" s="1312"/>
      <c r="F48" s="1312"/>
      <c r="G48" s="1312"/>
      <c r="H48" s="1312"/>
      <c r="I48" s="1312"/>
      <c r="J48" s="1328"/>
      <c r="K48" s="1329"/>
    </row>
    <row r="49" spans="3:12" s="5" customFormat="1" ht="9">
      <c r="C49" s="6"/>
      <c r="D49" s="62"/>
      <c r="E49" s="62"/>
      <c r="F49" s="17"/>
      <c r="H49" s="18"/>
      <c r="L49" s="17"/>
    </row>
  </sheetData>
  <mergeCells count="61">
    <mergeCell ref="B48:C48"/>
    <mergeCell ref="D48:F48"/>
    <mergeCell ref="G48:I48"/>
    <mergeCell ref="J48:K48"/>
    <mergeCell ref="B42:C42"/>
    <mergeCell ref="B43:C43"/>
    <mergeCell ref="B44:C44"/>
    <mergeCell ref="D45:K45"/>
    <mergeCell ref="B47:C47"/>
    <mergeCell ref="D47:F47"/>
    <mergeCell ref="G47:I47"/>
    <mergeCell ref="J47:K47"/>
    <mergeCell ref="B41:C41"/>
    <mergeCell ref="B30:C30"/>
    <mergeCell ref="B31:C31"/>
    <mergeCell ref="B32:C32"/>
    <mergeCell ref="B33:C33"/>
    <mergeCell ref="B34:C34"/>
    <mergeCell ref="B35:C35"/>
    <mergeCell ref="B36:C36"/>
    <mergeCell ref="B37:C37"/>
    <mergeCell ref="B38:C38"/>
    <mergeCell ref="B39:C39"/>
    <mergeCell ref="B40:C40"/>
    <mergeCell ref="B29:C29"/>
    <mergeCell ref="B15:C15"/>
    <mergeCell ref="B16:C16"/>
    <mergeCell ref="B17:C17"/>
    <mergeCell ref="B18:C18"/>
    <mergeCell ref="B19:C19"/>
    <mergeCell ref="B20:C20"/>
    <mergeCell ref="B24:C24"/>
    <mergeCell ref="B25:C25"/>
    <mergeCell ref="B26:C26"/>
    <mergeCell ref="B27:C27"/>
    <mergeCell ref="B28:C28"/>
    <mergeCell ref="B14:C14"/>
    <mergeCell ref="B6:G6"/>
    <mergeCell ref="H6:J6"/>
    <mergeCell ref="K6:L6"/>
    <mergeCell ref="A8:A9"/>
    <mergeCell ref="B8:C9"/>
    <mergeCell ref="D8:E8"/>
    <mergeCell ref="F8:F9"/>
    <mergeCell ref="G8:G9"/>
    <mergeCell ref="H8:J8"/>
    <mergeCell ref="K8:K9"/>
    <mergeCell ref="L8:L9"/>
    <mergeCell ref="B10:C10"/>
    <mergeCell ref="B11:C11"/>
    <mergeCell ref="B12:C12"/>
    <mergeCell ref="B13:C13"/>
    <mergeCell ref="A5:C5"/>
    <mergeCell ref="D5:G5"/>
    <mergeCell ref="H5:J5"/>
    <mergeCell ref="K5:L5"/>
    <mergeCell ref="B1:L1"/>
    <mergeCell ref="C2:G2"/>
    <mergeCell ref="I2:L2"/>
    <mergeCell ref="C3:G3"/>
    <mergeCell ref="I3:L3"/>
  </mergeCells>
  <printOptions horizontalCentered="1"/>
  <pageMargins left="0.17" right="0.25" top="0.41" bottom="0.68" header="0.17" footer="0.16"/>
  <pageSetup scale="80" orientation="portrait"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sheetPr>
  <dimension ref="A1:O44"/>
  <sheetViews>
    <sheetView zoomScaleNormal="100" workbookViewId="0">
      <selection activeCell="I55" sqref="I55"/>
    </sheetView>
  </sheetViews>
  <sheetFormatPr defaultColWidth="0.85546875" defaultRowHeight="12.75"/>
  <cols>
    <col min="1" max="1" width="4.5703125" style="2" customWidth="1"/>
    <col min="2" max="2" width="23.28515625" style="2" customWidth="1"/>
    <col min="3" max="3" width="18" style="2" bestFit="1" customWidth="1"/>
    <col min="4" max="5" width="9.140625" style="4" customWidth="1"/>
    <col min="6" max="6" width="13" style="2" customWidth="1"/>
    <col min="7" max="7" width="6.42578125" style="2" customWidth="1"/>
    <col min="8" max="8" width="13" style="8" customWidth="1"/>
    <col min="9" max="10" width="13" style="2" customWidth="1"/>
    <col min="11" max="12" width="3.85546875" style="2" customWidth="1"/>
    <col min="13" max="16384" width="0.85546875" style="2"/>
  </cols>
  <sheetData>
    <row r="1" spans="1:15" ht="57" customHeight="1" thickBot="1">
      <c r="A1" s="1417" t="s">
        <v>448</v>
      </c>
      <c r="B1" s="1418"/>
      <c r="C1" s="1418"/>
      <c r="D1" s="1418"/>
      <c r="E1" s="1418"/>
      <c r="F1" s="1418"/>
      <c r="G1" s="1418"/>
      <c r="H1" s="1418"/>
      <c r="I1" s="1418"/>
      <c r="J1" s="1418"/>
      <c r="K1" s="1418"/>
      <c r="L1" s="1419"/>
    </row>
    <row r="2" spans="1:15" ht="12" customHeight="1">
      <c r="A2" s="39" t="s">
        <v>403</v>
      </c>
      <c r="B2" s="40"/>
      <c r="C2" s="1363" t="str">
        <f>INTRO!D40</f>
        <v xml:space="preserve">SUPPLIER NAME </v>
      </c>
      <c r="D2" s="1363"/>
      <c r="E2" s="1363"/>
      <c r="F2" s="1363"/>
      <c r="G2" s="1363"/>
      <c r="H2" s="29" t="s">
        <v>195</v>
      </c>
      <c r="I2" s="1335" t="str">
        <f>INTRO!D34</f>
        <v>PART NUMBER</v>
      </c>
      <c r="J2" s="1335"/>
      <c r="K2" s="1335"/>
      <c r="L2" s="1336"/>
      <c r="N2" s="9"/>
      <c r="O2" s="3"/>
    </row>
    <row r="3" spans="1:15" ht="13.5" thickBot="1">
      <c r="A3" s="42" t="s">
        <v>404</v>
      </c>
      <c r="B3" s="41"/>
      <c r="C3" s="1364">
        <f>INTRO!D41</f>
        <v>101112</v>
      </c>
      <c r="D3" s="1364"/>
      <c r="E3" s="1364"/>
      <c r="F3" s="1364"/>
      <c r="G3" s="1364"/>
      <c r="H3" s="37" t="s">
        <v>405</v>
      </c>
      <c r="I3" s="1346" t="str">
        <f>INTRO!D33</f>
        <v>PART NAME</v>
      </c>
      <c r="J3" s="1346"/>
      <c r="K3" s="1346"/>
      <c r="L3" s="1347"/>
    </row>
    <row r="4" spans="1:15" ht="13.5" thickBot="1">
      <c r="A4" s="349"/>
      <c r="B4" s="3"/>
      <c r="C4" s="45"/>
      <c r="D4" s="45"/>
      <c r="E4" s="45"/>
      <c r="F4" s="45"/>
      <c r="G4" s="45"/>
      <c r="H4" s="38"/>
      <c r="I4" s="46"/>
      <c r="J4" s="46"/>
      <c r="K4" s="46"/>
      <c r="L4" s="350"/>
    </row>
    <row r="5" spans="1:15" ht="12.75" customHeight="1">
      <c r="A5" s="1319" t="s">
        <v>406</v>
      </c>
      <c r="B5" s="1320"/>
      <c r="C5" s="1320"/>
      <c r="D5" s="1352"/>
      <c r="E5" s="1352"/>
      <c r="F5" s="1352"/>
      <c r="G5" s="1353"/>
      <c r="H5" s="1320" t="s">
        <v>407</v>
      </c>
      <c r="I5" s="1320"/>
      <c r="J5" s="1320"/>
      <c r="K5" s="1337" t="str">
        <f>INTRO!D35</f>
        <v>ERL DATE</v>
      </c>
      <c r="L5" s="1338"/>
      <c r="N5" s="9"/>
      <c r="O5" s="3"/>
    </row>
    <row r="6" spans="1:15" ht="13.5" thickBot="1">
      <c r="A6" s="118" t="s">
        <v>408</v>
      </c>
      <c r="B6" s="1343"/>
      <c r="C6" s="1344"/>
      <c r="D6" s="1344"/>
      <c r="E6" s="1344"/>
      <c r="F6" s="1344"/>
      <c r="G6" s="1345"/>
      <c r="H6" s="1349"/>
      <c r="I6" s="1349"/>
      <c r="J6" s="1349"/>
      <c r="K6" s="1343"/>
      <c r="L6" s="1348"/>
    </row>
    <row r="7" spans="1:15" ht="13.5" thickBot="1">
      <c r="A7" s="264" t="s">
        <v>444</v>
      </c>
      <c r="B7" s="59"/>
      <c r="C7" s="59"/>
      <c r="D7" s="59"/>
      <c r="E7" s="59"/>
      <c r="F7" s="59"/>
      <c r="G7" s="59"/>
      <c r="H7" s="36"/>
      <c r="I7" s="36"/>
      <c r="J7" s="36"/>
      <c r="K7" s="59"/>
      <c r="L7" s="351"/>
    </row>
    <row r="8" spans="1:15" s="15" customFormat="1" ht="24.75" customHeight="1">
      <c r="A8" s="1407" t="s">
        <v>449</v>
      </c>
      <c r="B8" s="1408"/>
      <c r="C8" s="1408"/>
      <c r="D8" s="1408"/>
      <c r="E8" s="1408"/>
      <c r="F8" s="1408"/>
      <c r="G8" s="1408"/>
      <c r="H8" s="1408"/>
      <c r="I8" s="1408"/>
      <c r="J8" s="1408"/>
      <c r="K8" s="1408"/>
      <c r="L8" s="1409"/>
    </row>
    <row r="9" spans="1:15" s="15" customFormat="1" ht="15">
      <c r="A9" s="1420" t="s">
        <v>450</v>
      </c>
      <c r="B9" s="1421"/>
      <c r="C9" s="1422"/>
      <c r="D9" s="1427"/>
      <c r="E9" s="1427"/>
      <c r="F9" s="1427"/>
      <c r="G9" s="1427"/>
      <c r="H9" s="1427"/>
      <c r="I9" s="1427"/>
      <c r="J9" s="1427"/>
      <c r="K9" s="1427"/>
      <c r="L9" s="1428"/>
    </row>
    <row r="10" spans="1:15" s="15" customFormat="1" ht="15">
      <c r="A10" s="1420" t="s">
        <v>451</v>
      </c>
      <c r="B10" s="1421"/>
      <c r="C10" s="1422"/>
      <c r="D10" s="1427"/>
      <c r="E10" s="1427"/>
      <c r="F10" s="1427"/>
      <c r="G10" s="1427"/>
      <c r="H10" s="1427"/>
      <c r="I10" s="1427"/>
      <c r="J10" s="1427"/>
      <c r="K10" s="1427"/>
      <c r="L10" s="1428"/>
    </row>
    <row r="11" spans="1:15" s="15" customFormat="1" ht="15">
      <c r="A11" s="1420" t="s">
        <v>452</v>
      </c>
      <c r="B11" s="1421"/>
      <c r="C11" s="1422"/>
      <c r="D11" s="1427"/>
      <c r="E11" s="1427"/>
      <c r="F11" s="1427"/>
      <c r="G11" s="1427"/>
      <c r="H11" s="1427"/>
      <c r="I11" s="1427"/>
      <c r="J11" s="1427"/>
      <c r="K11" s="1427"/>
      <c r="L11" s="1428"/>
    </row>
    <row r="12" spans="1:15" s="15" customFormat="1" ht="15">
      <c r="A12" s="1420" t="s">
        <v>453</v>
      </c>
      <c r="B12" s="1421"/>
      <c r="C12" s="1422"/>
      <c r="D12" s="1427"/>
      <c r="E12" s="1427"/>
      <c r="F12" s="1427"/>
      <c r="G12" s="1427"/>
      <c r="H12" s="1427"/>
      <c r="I12" s="1427"/>
      <c r="J12" s="1427"/>
      <c r="K12" s="1427"/>
      <c r="L12" s="1428"/>
    </row>
    <row r="13" spans="1:15" s="15" customFormat="1" ht="15">
      <c r="A13" s="1420" t="s">
        <v>454</v>
      </c>
      <c r="B13" s="1421"/>
      <c r="C13" s="1422"/>
      <c r="D13" s="1427"/>
      <c r="E13" s="1427"/>
      <c r="F13" s="1427"/>
      <c r="G13" s="1427"/>
      <c r="H13" s="1427"/>
      <c r="I13" s="1427"/>
      <c r="J13" s="1427"/>
      <c r="K13" s="1427"/>
      <c r="L13" s="1428"/>
    </row>
    <row r="14" spans="1:15" s="15" customFormat="1" ht="15.75" thickBot="1">
      <c r="A14" s="1423" t="s">
        <v>455</v>
      </c>
      <c r="B14" s="1424"/>
      <c r="C14" s="1424"/>
      <c r="D14" s="1425"/>
      <c r="E14" s="1425"/>
      <c r="F14" s="1425"/>
      <c r="G14" s="1425"/>
      <c r="H14" s="1425"/>
      <c r="I14" s="1425"/>
      <c r="J14" s="1425"/>
      <c r="K14" s="1425"/>
      <c r="L14" s="1426"/>
    </row>
    <row r="15" spans="1:15" ht="21.75" customHeight="1">
      <c r="A15" s="1410" t="s">
        <v>456</v>
      </c>
      <c r="B15" s="1360"/>
      <c r="C15" s="1281" t="s">
        <v>457</v>
      </c>
      <c r="D15" s="1412" t="s">
        <v>413</v>
      </c>
      <c r="E15" s="1412"/>
      <c r="F15" s="1275" t="s">
        <v>446</v>
      </c>
      <c r="G15" s="1413" t="s">
        <v>415</v>
      </c>
      <c r="H15" s="1414" t="s">
        <v>458</v>
      </c>
      <c r="I15" s="1415"/>
      <c r="J15" s="1416"/>
      <c r="K15" s="1275" t="s">
        <v>417</v>
      </c>
      <c r="L15" s="1322" t="s">
        <v>418</v>
      </c>
    </row>
    <row r="16" spans="1:15" s="10" customFormat="1" ht="13.5" thickBot="1">
      <c r="A16" s="1411"/>
      <c r="B16" s="1362"/>
      <c r="C16" s="1282"/>
      <c r="D16" s="689" t="s">
        <v>421</v>
      </c>
      <c r="E16" s="689" t="s">
        <v>422</v>
      </c>
      <c r="F16" s="1275"/>
      <c r="G16" s="1413"/>
      <c r="H16" s="317" t="s">
        <v>423</v>
      </c>
      <c r="I16" s="317" t="s">
        <v>424</v>
      </c>
      <c r="J16" s="318" t="s">
        <v>425</v>
      </c>
      <c r="K16" s="1275"/>
      <c r="L16" s="1322"/>
    </row>
    <row r="17" spans="1:12" s="320" customFormat="1" ht="15">
      <c r="A17" s="1407" t="s">
        <v>459</v>
      </c>
      <c r="B17" s="1408"/>
      <c r="C17" s="1408"/>
      <c r="D17" s="1408"/>
      <c r="E17" s="1408"/>
      <c r="F17" s="1408"/>
      <c r="G17" s="1408"/>
      <c r="H17" s="1408"/>
      <c r="I17" s="1408"/>
      <c r="J17" s="1408"/>
      <c r="K17" s="1408"/>
      <c r="L17" s="1409"/>
    </row>
    <row r="18" spans="1:12" s="15" customFormat="1" ht="15">
      <c r="A18" s="1401" t="s">
        <v>460</v>
      </c>
      <c r="B18" s="1402"/>
      <c r="C18" s="335"/>
      <c r="D18" s="12"/>
      <c r="E18" s="12"/>
      <c r="F18" s="319"/>
      <c r="G18" s="16"/>
      <c r="H18" s="12"/>
      <c r="I18" s="12"/>
      <c r="J18" s="12"/>
      <c r="K18" s="16"/>
      <c r="L18" s="24"/>
    </row>
    <row r="19" spans="1:12" s="15" customFormat="1" ht="15">
      <c r="A19" s="1401" t="s">
        <v>461</v>
      </c>
      <c r="B19" s="1402"/>
      <c r="C19" s="335"/>
      <c r="D19" s="12"/>
      <c r="E19" s="12"/>
      <c r="F19" s="319"/>
      <c r="G19" s="16"/>
      <c r="H19" s="12"/>
      <c r="I19" s="12"/>
      <c r="J19" s="12"/>
      <c r="K19" s="16"/>
      <c r="L19" s="24"/>
    </row>
    <row r="20" spans="1:12" s="15" customFormat="1" ht="15">
      <c r="A20" s="1403" t="s">
        <v>462</v>
      </c>
      <c r="B20" s="1404"/>
      <c r="C20" s="335"/>
      <c r="D20" s="12"/>
      <c r="E20" s="12"/>
      <c r="F20" s="319"/>
      <c r="G20" s="16"/>
      <c r="H20" s="12"/>
      <c r="I20" s="12"/>
      <c r="J20" s="12"/>
      <c r="K20" s="16"/>
      <c r="L20" s="24"/>
    </row>
    <row r="21" spans="1:12" s="15" customFormat="1" ht="15">
      <c r="A21" s="1401" t="s">
        <v>463</v>
      </c>
      <c r="B21" s="1402"/>
      <c r="C21" s="335"/>
      <c r="D21" s="336"/>
      <c r="E21" s="12"/>
      <c r="F21" s="319"/>
      <c r="G21" s="16"/>
      <c r="H21" s="12"/>
      <c r="I21" s="12"/>
      <c r="J21" s="12"/>
      <c r="K21" s="16"/>
      <c r="L21" s="24"/>
    </row>
    <row r="22" spans="1:12" s="15" customFormat="1" ht="15">
      <c r="A22" s="1401" t="s">
        <v>464</v>
      </c>
      <c r="B22" s="1402"/>
      <c r="C22" s="335"/>
      <c r="D22" s="336"/>
      <c r="E22" s="12"/>
      <c r="F22" s="319"/>
      <c r="G22" s="16"/>
      <c r="H22" s="12"/>
      <c r="I22" s="12"/>
      <c r="J22" s="12"/>
      <c r="K22" s="16"/>
      <c r="L22" s="24"/>
    </row>
    <row r="23" spans="1:12" s="15" customFormat="1" ht="15">
      <c r="A23" s="1405" t="s">
        <v>465</v>
      </c>
      <c r="B23" s="1406"/>
      <c r="C23" s="335"/>
      <c r="D23" s="12"/>
      <c r="E23" s="12"/>
      <c r="F23" s="319"/>
      <c r="G23" s="16"/>
      <c r="H23" s="12"/>
      <c r="I23" s="12"/>
      <c r="J23" s="12"/>
      <c r="K23" s="16"/>
      <c r="L23" s="24"/>
    </row>
    <row r="24" spans="1:12" s="15" customFormat="1" ht="15">
      <c r="A24" s="1401" t="s">
        <v>466</v>
      </c>
      <c r="B24" s="1402"/>
      <c r="C24" s="335"/>
      <c r="D24" s="12"/>
      <c r="E24" s="12"/>
      <c r="F24" s="319"/>
      <c r="G24" s="16"/>
      <c r="H24" s="12"/>
      <c r="I24" s="12"/>
      <c r="J24" s="12"/>
      <c r="K24" s="16"/>
      <c r="L24" s="24"/>
    </row>
    <row r="25" spans="1:12" s="15" customFormat="1" ht="15">
      <c r="A25" s="1377" t="s">
        <v>467</v>
      </c>
      <c r="B25" s="1378"/>
      <c r="C25" s="661" t="s">
        <v>468</v>
      </c>
      <c r="D25" s="662"/>
      <c r="E25" s="662"/>
      <c r="F25" s="663"/>
      <c r="G25" s="664"/>
      <c r="H25" s="662"/>
      <c r="I25" s="662"/>
      <c r="J25" s="662"/>
      <c r="K25" s="664"/>
      <c r="L25" s="665"/>
    </row>
    <row r="26" spans="1:12" s="15" customFormat="1" ht="15">
      <c r="A26" s="1377" t="s">
        <v>469</v>
      </c>
      <c r="B26" s="1378"/>
      <c r="C26" s="661" t="s">
        <v>470</v>
      </c>
      <c r="D26" s="662"/>
      <c r="E26" s="662"/>
      <c r="F26" s="663"/>
      <c r="G26" s="664"/>
      <c r="H26" s="662"/>
      <c r="I26" s="662"/>
      <c r="J26" s="662"/>
      <c r="K26" s="664"/>
      <c r="L26" s="665"/>
    </row>
    <row r="27" spans="1:12" s="320" customFormat="1" ht="15">
      <c r="A27" s="1398" t="s">
        <v>471</v>
      </c>
      <c r="B27" s="1399"/>
      <c r="C27" s="1399"/>
      <c r="D27" s="1399"/>
      <c r="E27" s="1399"/>
      <c r="F27" s="1399"/>
      <c r="G27" s="1399"/>
      <c r="H27" s="1399"/>
      <c r="I27" s="1399"/>
      <c r="J27" s="1399"/>
      <c r="K27" s="1399"/>
      <c r="L27" s="1400"/>
    </row>
    <row r="28" spans="1:12" s="15" customFormat="1" ht="15">
      <c r="A28" s="1401" t="s">
        <v>472</v>
      </c>
      <c r="B28" s="1402"/>
      <c r="C28" s="335"/>
      <c r="D28" s="12"/>
      <c r="E28" s="12"/>
      <c r="F28" s="319"/>
      <c r="G28" s="16"/>
      <c r="H28" s="12"/>
      <c r="I28" s="12"/>
      <c r="J28" s="12"/>
      <c r="K28" s="16"/>
      <c r="L28" s="24"/>
    </row>
    <row r="29" spans="1:12" s="15" customFormat="1" ht="15">
      <c r="A29" s="1401" t="s">
        <v>473</v>
      </c>
      <c r="B29" s="1402"/>
      <c r="C29" s="335"/>
      <c r="D29" s="12"/>
      <c r="E29" s="12"/>
      <c r="F29" s="319"/>
      <c r="G29" s="16"/>
      <c r="H29" s="12"/>
      <c r="I29" s="12"/>
      <c r="J29" s="12"/>
      <c r="K29" s="16"/>
      <c r="L29" s="24"/>
    </row>
    <row r="30" spans="1:12" s="15" customFormat="1" ht="15">
      <c r="A30" s="1401" t="s">
        <v>474</v>
      </c>
      <c r="B30" s="1402"/>
      <c r="C30" s="335"/>
      <c r="D30" s="336"/>
      <c r="E30" s="12"/>
      <c r="F30" s="319"/>
      <c r="G30" s="16"/>
      <c r="H30" s="12"/>
      <c r="I30" s="12"/>
      <c r="J30" s="12"/>
      <c r="K30" s="16"/>
      <c r="L30" s="24"/>
    </row>
    <row r="31" spans="1:12" s="15" customFormat="1" ht="15">
      <c r="A31" s="1401" t="s">
        <v>464</v>
      </c>
      <c r="B31" s="1402"/>
      <c r="C31" s="335"/>
      <c r="D31" s="12"/>
      <c r="E31" s="12"/>
      <c r="F31" s="319"/>
      <c r="G31" s="16"/>
      <c r="H31" s="12"/>
      <c r="I31" s="12"/>
      <c r="J31" s="12"/>
      <c r="K31" s="16"/>
      <c r="L31" s="24"/>
    </row>
    <row r="32" spans="1:12" s="15" customFormat="1" ht="15">
      <c r="A32" s="1401" t="s">
        <v>466</v>
      </c>
      <c r="B32" s="1402"/>
      <c r="C32" s="335"/>
      <c r="D32" s="12"/>
      <c r="E32" s="12"/>
      <c r="F32" s="319"/>
      <c r="G32" s="16"/>
      <c r="H32" s="12"/>
      <c r="I32" s="12"/>
      <c r="J32" s="12"/>
      <c r="K32" s="16"/>
      <c r="L32" s="24"/>
    </row>
    <row r="33" spans="1:12" s="15" customFormat="1" ht="15.75" thickBot="1">
      <c r="A33" s="1375" t="s">
        <v>465</v>
      </c>
      <c r="B33" s="1376"/>
      <c r="C33" s="337"/>
      <c r="D33" s="324"/>
      <c r="E33" s="324"/>
      <c r="F33" s="338"/>
      <c r="G33" s="26"/>
      <c r="H33" s="324"/>
      <c r="I33" s="324"/>
      <c r="J33" s="324"/>
      <c r="K33" s="26"/>
      <c r="L33" s="27"/>
    </row>
    <row r="34" spans="1:12" s="15" customFormat="1" ht="15">
      <c r="A34" s="1377" t="s">
        <v>467</v>
      </c>
      <c r="B34" s="1378"/>
      <c r="C34" s="661" t="s">
        <v>468</v>
      </c>
      <c r="D34" s="662"/>
      <c r="E34" s="662"/>
      <c r="F34" s="663"/>
      <c r="G34" s="664"/>
      <c r="H34" s="662"/>
      <c r="I34" s="662"/>
      <c r="J34" s="662"/>
      <c r="K34" s="664"/>
      <c r="L34" s="665"/>
    </row>
    <row r="35" spans="1:12" s="15" customFormat="1" ht="15.75" thickBot="1">
      <c r="A35" s="1377" t="s">
        <v>469</v>
      </c>
      <c r="B35" s="1378"/>
      <c r="C35" s="661" t="s">
        <v>470</v>
      </c>
      <c r="D35" s="662"/>
      <c r="E35" s="662"/>
      <c r="F35" s="663"/>
      <c r="G35" s="664"/>
      <c r="H35" s="662"/>
      <c r="I35" s="662"/>
      <c r="J35" s="662"/>
      <c r="K35" s="664"/>
      <c r="L35" s="665"/>
    </row>
    <row r="36" spans="1:12" s="15" customFormat="1" ht="15.75" customHeight="1" thickBot="1">
      <c r="A36" s="1379" t="s">
        <v>475</v>
      </c>
      <c r="B36" s="1380"/>
      <c r="C36" s="1380"/>
      <c r="D36" s="1380"/>
      <c r="E36" s="1380"/>
      <c r="F36" s="1380"/>
      <c r="G36" s="1380"/>
      <c r="H36" s="1380"/>
      <c r="I36" s="1380"/>
      <c r="J36" s="1380"/>
      <c r="K36" s="1380"/>
      <c r="L36" s="1381"/>
    </row>
    <row r="37" spans="1:12" s="15" customFormat="1" ht="15.75" customHeight="1" thickBot="1">
      <c r="A37" s="565"/>
      <c r="B37" s="566"/>
      <c r="C37" s="566"/>
      <c r="D37" s="566"/>
      <c r="E37" s="566"/>
      <c r="F37" s="566"/>
      <c r="G37" s="566"/>
      <c r="H37" s="566"/>
      <c r="I37" s="566"/>
      <c r="J37" s="566"/>
      <c r="K37" s="566"/>
      <c r="L37" s="567"/>
    </row>
    <row r="38" spans="1:12" s="15" customFormat="1" ht="18" customHeight="1">
      <c r="A38" s="1382" t="s">
        <v>476</v>
      </c>
      <c r="B38" s="1383"/>
      <c r="C38" s="1383"/>
      <c r="D38" s="1383"/>
      <c r="E38" s="1383"/>
      <c r="F38" s="1384"/>
      <c r="G38" s="1388" t="s">
        <v>477</v>
      </c>
      <c r="H38" s="1389"/>
      <c r="I38" s="1392" t="s">
        <v>478</v>
      </c>
      <c r="J38" s="1393"/>
      <c r="K38" s="1393"/>
      <c r="L38" s="1394"/>
    </row>
    <row r="39" spans="1:12" s="15" customFormat="1" ht="12" customHeight="1" thickBot="1">
      <c r="A39" s="1385"/>
      <c r="B39" s="1386"/>
      <c r="C39" s="1386"/>
      <c r="D39" s="1386"/>
      <c r="E39" s="1386"/>
      <c r="F39" s="1387"/>
      <c r="G39" s="1390"/>
      <c r="H39" s="1391"/>
      <c r="I39" s="1395"/>
      <c r="J39" s="1396"/>
      <c r="K39" s="1396"/>
      <c r="L39" s="1397"/>
    </row>
    <row r="40" spans="1:12" s="15" customFormat="1" ht="15.75" thickBot="1">
      <c r="A40" s="19"/>
      <c r="B40" s="660"/>
      <c r="C40" s="660"/>
      <c r="D40" s="1372" t="s">
        <v>428</v>
      </c>
      <c r="E40" s="1373"/>
      <c r="F40" s="1373"/>
      <c r="G40" s="1373"/>
      <c r="H40" s="1373"/>
      <c r="I40" s="1373"/>
      <c r="J40" s="1373"/>
      <c r="K40" s="1374"/>
      <c r="L40" s="701"/>
    </row>
    <row r="41" spans="1:12">
      <c r="D41" s="2"/>
      <c r="E41" s="2"/>
      <c r="H41" s="2"/>
    </row>
    <row r="42" spans="1:12" ht="9.75" customHeight="1">
      <c r="B42" s="1317" t="s">
        <v>429</v>
      </c>
      <c r="C42" s="1318"/>
      <c r="D42" s="1318" t="s">
        <v>430</v>
      </c>
      <c r="E42" s="1318"/>
      <c r="F42" s="1318"/>
      <c r="G42" s="1318" t="s">
        <v>431</v>
      </c>
      <c r="H42" s="1318"/>
      <c r="I42" s="1318"/>
      <c r="J42" s="1318" t="s">
        <v>432</v>
      </c>
      <c r="K42" s="1330"/>
    </row>
    <row r="43" spans="1:12" ht="20.25" customHeight="1">
      <c r="B43" s="1310"/>
      <c r="C43" s="1311"/>
      <c r="D43" s="1312"/>
      <c r="E43" s="1312"/>
      <c r="F43" s="1312"/>
      <c r="G43" s="1312"/>
      <c r="H43" s="1312"/>
      <c r="I43" s="1312"/>
      <c r="J43" s="1328"/>
      <c r="K43" s="1329"/>
    </row>
    <row r="44" spans="1:12" s="5" customFormat="1" ht="9">
      <c r="C44" s="6"/>
      <c r="D44" s="62"/>
      <c r="E44" s="62"/>
      <c r="F44" s="17"/>
      <c r="H44" s="18"/>
      <c r="L44" s="17"/>
    </row>
  </sheetData>
  <mergeCells count="65">
    <mergeCell ref="D9:L9"/>
    <mergeCell ref="A9:C9"/>
    <mergeCell ref="A10:C10"/>
    <mergeCell ref="A11:C11"/>
    <mergeCell ref="A12:C12"/>
    <mergeCell ref="D11:L11"/>
    <mergeCell ref="D10:L10"/>
    <mergeCell ref="A13:C13"/>
    <mergeCell ref="A14:C14"/>
    <mergeCell ref="D14:L14"/>
    <mergeCell ref="D13:L13"/>
    <mergeCell ref="D12:L12"/>
    <mergeCell ref="A1:L1"/>
    <mergeCell ref="C2:G2"/>
    <mergeCell ref="I2:L2"/>
    <mergeCell ref="C3:G3"/>
    <mergeCell ref="I3:L3"/>
    <mergeCell ref="A5:C5"/>
    <mergeCell ref="D5:G5"/>
    <mergeCell ref="H5:J5"/>
    <mergeCell ref="K5:L5"/>
    <mergeCell ref="B6:G6"/>
    <mergeCell ref="H6:J6"/>
    <mergeCell ref="K6:L6"/>
    <mergeCell ref="A30:B30"/>
    <mergeCell ref="A31:B31"/>
    <mergeCell ref="A32:B32"/>
    <mergeCell ref="A8:L8"/>
    <mergeCell ref="A15:B16"/>
    <mergeCell ref="C15:C16"/>
    <mergeCell ref="D15:E15"/>
    <mergeCell ref="F15:F16"/>
    <mergeCell ref="G15:G16"/>
    <mergeCell ref="K15:K16"/>
    <mergeCell ref="L15:L16"/>
    <mergeCell ref="H15:J15"/>
    <mergeCell ref="A17:L17"/>
    <mergeCell ref="A25:B25"/>
    <mergeCell ref="A28:B28"/>
    <mergeCell ref="A29:B29"/>
    <mergeCell ref="A27:L27"/>
    <mergeCell ref="A18:B18"/>
    <mergeCell ref="A19:B19"/>
    <mergeCell ref="A20:B20"/>
    <mergeCell ref="A21:B21"/>
    <mergeCell ref="A22:B22"/>
    <mergeCell ref="A23:B23"/>
    <mergeCell ref="A24:B24"/>
    <mergeCell ref="A26:B26"/>
    <mergeCell ref="A33:B33"/>
    <mergeCell ref="A34:B34"/>
    <mergeCell ref="A35:B35"/>
    <mergeCell ref="A36:L36"/>
    <mergeCell ref="A38:F39"/>
    <mergeCell ref="G38:H39"/>
    <mergeCell ref="I38:L39"/>
    <mergeCell ref="B43:C43"/>
    <mergeCell ref="D43:F43"/>
    <mergeCell ref="G43:I43"/>
    <mergeCell ref="J43:K43"/>
    <mergeCell ref="D40:K40"/>
    <mergeCell ref="B42:C42"/>
    <mergeCell ref="D42:F42"/>
    <mergeCell ref="G42:I42"/>
    <mergeCell ref="J42:K42"/>
  </mergeCells>
  <printOptions horizontalCentered="1"/>
  <pageMargins left="0.17" right="0.25" top="0.41" bottom="0.68" header="0.17" footer="0.16"/>
  <pageSetup scale="80" orientation="portrait"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FF00"/>
  </sheetPr>
  <dimension ref="A1:IV58"/>
  <sheetViews>
    <sheetView zoomScaleNormal="100" workbookViewId="0">
      <selection activeCell="J63" sqref="J63"/>
    </sheetView>
  </sheetViews>
  <sheetFormatPr defaultColWidth="8.85546875" defaultRowHeight="12.75"/>
  <cols>
    <col min="1" max="1" width="4.5703125" style="2" customWidth="1"/>
    <col min="2" max="2" width="21.85546875" style="2" customWidth="1"/>
    <col min="3" max="3" width="15.85546875" style="2" customWidth="1"/>
    <col min="4" max="5" width="10.85546875" style="4" customWidth="1"/>
    <col min="6" max="6" width="12.5703125" style="2" customWidth="1"/>
    <col min="7" max="7" width="8.140625" style="2" customWidth="1"/>
    <col min="8" max="8" width="12.42578125" style="8" customWidth="1"/>
    <col min="9" max="10" width="12.42578125" style="2" customWidth="1"/>
    <col min="11" max="12" width="4.5703125" style="2" customWidth="1"/>
    <col min="13" max="16384" width="8.85546875" style="2"/>
  </cols>
  <sheetData>
    <row r="1" spans="1:256" ht="47.25" customHeight="1" thickBot="1">
      <c r="A1" s="1264" t="s">
        <v>479</v>
      </c>
      <c r="B1" s="975"/>
      <c r="C1" s="975"/>
      <c r="D1" s="975"/>
      <c r="E1" s="975"/>
      <c r="F1" s="975"/>
      <c r="G1" s="975"/>
      <c r="H1" s="975"/>
      <c r="I1" s="975"/>
      <c r="J1" s="975"/>
      <c r="K1" s="975"/>
      <c r="L1" s="976"/>
    </row>
    <row r="2" spans="1:256">
      <c r="A2" s="39" t="s">
        <v>403</v>
      </c>
      <c r="B2" s="40"/>
      <c r="C2" s="1363" t="str">
        <f>INTRO!D40</f>
        <v xml:space="preserve">SUPPLIER NAME </v>
      </c>
      <c r="D2" s="1363"/>
      <c r="E2" s="1363"/>
      <c r="F2" s="1363"/>
      <c r="G2" s="1363"/>
      <c r="H2" s="29" t="s">
        <v>195</v>
      </c>
      <c r="I2" s="1335" t="str">
        <f>INTRO!D34</f>
        <v>PART NUMBER</v>
      </c>
      <c r="J2" s="1335"/>
      <c r="K2" s="1335"/>
      <c r="L2" s="1336"/>
      <c r="N2" s="9"/>
      <c r="O2" s="3"/>
    </row>
    <row r="3" spans="1:256" ht="13.5" thickBot="1">
      <c r="A3" s="42" t="s">
        <v>404</v>
      </c>
      <c r="B3" s="41"/>
      <c r="C3" s="1364">
        <f>INTRO!D41</f>
        <v>101112</v>
      </c>
      <c r="D3" s="1364"/>
      <c r="E3" s="1364"/>
      <c r="F3" s="1364"/>
      <c r="G3" s="1364"/>
      <c r="H3" s="37" t="s">
        <v>405</v>
      </c>
      <c r="I3" s="1346" t="str">
        <f>INTRO!D33</f>
        <v>PART NAME</v>
      </c>
      <c r="J3" s="1346"/>
      <c r="K3" s="1346"/>
      <c r="L3" s="1347"/>
    </row>
    <row r="4" spans="1:256" ht="13.5" thickBot="1">
      <c r="A4" s="349"/>
      <c r="B4" s="3"/>
      <c r="C4" s="45"/>
      <c r="D4" s="45"/>
      <c r="E4" s="45"/>
      <c r="F4" s="45"/>
      <c r="G4" s="45"/>
      <c r="H4" s="38"/>
      <c r="I4" s="46"/>
      <c r="J4" s="46"/>
      <c r="K4" s="46"/>
      <c r="L4" s="350"/>
    </row>
    <row r="5" spans="1:256">
      <c r="A5" s="1319" t="s">
        <v>406</v>
      </c>
      <c r="B5" s="1320"/>
      <c r="C5" s="1320"/>
      <c r="D5" s="1352"/>
      <c r="E5" s="1352"/>
      <c r="F5" s="1352"/>
      <c r="G5" s="1353"/>
      <c r="H5" s="1320" t="s">
        <v>407</v>
      </c>
      <c r="I5" s="1320"/>
      <c r="J5" s="1320"/>
      <c r="K5" s="1337" t="str">
        <f>[5]INTRO!$D$35</f>
        <v>ERL</v>
      </c>
      <c r="L5" s="1338"/>
      <c r="N5" s="9"/>
      <c r="O5" s="3"/>
    </row>
    <row r="6" spans="1:256" ht="13.5" thickBot="1">
      <c r="A6" s="118" t="s">
        <v>408</v>
      </c>
      <c r="B6" s="1343"/>
      <c r="C6" s="1344"/>
      <c r="D6" s="1344"/>
      <c r="E6" s="1344"/>
      <c r="F6" s="1344"/>
      <c r="G6" s="1345"/>
      <c r="H6" s="1349"/>
      <c r="I6" s="1349"/>
      <c r="J6" s="1349"/>
      <c r="K6" s="1343"/>
      <c r="L6" s="1348"/>
    </row>
    <row r="7" spans="1:256" ht="13.5" thickBot="1">
      <c r="A7" s="264" t="s">
        <v>444</v>
      </c>
      <c r="B7" s="59"/>
      <c r="C7" s="59"/>
      <c r="D7" s="59"/>
      <c r="E7" s="59"/>
      <c r="F7" s="59"/>
      <c r="G7" s="59"/>
      <c r="H7" s="36"/>
      <c r="I7" s="36"/>
      <c r="J7" s="36"/>
      <c r="K7" s="59"/>
      <c r="L7" s="351"/>
    </row>
    <row r="8" spans="1:256" ht="15">
      <c r="A8" s="1407" t="s">
        <v>480</v>
      </c>
      <c r="B8" s="1408"/>
      <c r="C8" s="1408"/>
      <c r="D8" s="1408"/>
      <c r="E8" s="1408"/>
      <c r="F8" s="1408"/>
      <c r="G8" s="1408"/>
      <c r="H8" s="1408"/>
      <c r="I8" s="1408"/>
      <c r="J8" s="1408"/>
      <c r="K8" s="1408"/>
      <c r="L8" s="1409"/>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row>
    <row r="9" spans="1:256" ht="15">
      <c r="A9" s="1420" t="s">
        <v>450</v>
      </c>
      <c r="B9" s="1421"/>
      <c r="C9" s="1421"/>
      <c r="D9" s="1454"/>
      <c r="E9" s="1454"/>
      <c r="F9" s="1454"/>
      <c r="G9" s="1454"/>
      <c r="H9" s="1454"/>
      <c r="I9" s="1454"/>
      <c r="J9" s="1454"/>
      <c r="K9" s="1454"/>
      <c r="L9" s="145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row>
    <row r="10" spans="1:256" ht="15">
      <c r="A10" s="1420" t="s">
        <v>451</v>
      </c>
      <c r="B10" s="1421"/>
      <c r="C10" s="1421"/>
      <c r="D10" s="1456"/>
      <c r="E10" s="1454"/>
      <c r="F10" s="1454"/>
      <c r="G10" s="1454"/>
      <c r="H10" s="1454"/>
      <c r="I10" s="1454"/>
      <c r="J10" s="1454"/>
      <c r="K10" s="1454"/>
      <c r="L10" s="145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row>
    <row r="11" spans="1:256" ht="15">
      <c r="A11" s="1420" t="s">
        <v>481</v>
      </c>
      <c r="B11" s="1421"/>
      <c r="C11" s="1421"/>
      <c r="D11" s="1454"/>
      <c r="E11" s="1454"/>
      <c r="F11" s="1454"/>
      <c r="G11" s="1454"/>
      <c r="H11" s="1454"/>
      <c r="I11" s="1454"/>
      <c r="J11" s="1454"/>
      <c r="K11" s="1454"/>
      <c r="L11" s="145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row>
    <row r="12" spans="1:256" ht="15">
      <c r="A12" s="1420" t="s">
        <v>482</v>
      </c>
      <c r="B12" s="1421"/>
      <c r="C12" s="1421"/>
      <c r="D12" s="1454"/>
      <c r="E12" s="1454"/>
      <c r="F12" s="1454"/>
      <c r="G12" s="1454"/>
      <c r="H12" s="1454"/>
      <c r="I12" s="1454"/>
      <c r="J12" s="1454"/>
      <c r="K12" s="1454"/>
      <c r="L12" s="145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row>
    <row r="13" spans="1:256" ht="15.75" thickBot="1">
      <c r="A13" s="1420" t="s">
        <v>483</v>
      </c>
      <c r="B13" s="1421"/>
      <c r="C13" s="1421"/>
      <c r="D13" s="1452"/>
      <c r="E13" s="1452"/>
      <c r="F13" s="1452"/>
      <c r="G13" s="1452"/>
      <c r="H13" s="1452"/>
      <c r="I13" s="1452"/>
      <c r="J13" s="1452"/>
      <c r="K13" s="1452"/>
      <c r="L13" s="1453"/>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row>
    <row r="14" spans="1:256">
      <c r="A14" s="1450" t="s">
        <v>456</v>
      </c>
      <c r="B14" s="1451"/>
      <c r="C14" s="1275" t="s">
        <v>457</v>
      </c>
      <c r="D14" s="1274" t="s">
        <v>413</v>
      </c>
      <c r="E14" s="1274"/>
      <c r="F14" s="1281" t="s">
        <v>446</v>
      </c>
      <c r="G14" s="1350" t="s">
        <v>415</v>
      </c>
      <c r="H14" s="1449" t="s">
        <v>458</v>
      </c>
      <c r="I14" s="1357"/>
      <c r="J14" s="1358"/>
      <c r="K14" s="1281" t="s">
        <v>417</v>
      </c>
      <c r="L14" s="1339" t="s">
        <v>418</v>
      </c>
    </row>
    <row r="15" spans="1:256" ht="13.5" thickBot="1">
      <c r="A15" s="1411"/>
      <c r="B15" s="1362"/>
      <c r="C15" s="1282"/>
      <c r="D15" s="689" t="s">
        <v>421</v>
      </c>
      <c r="E15" s="689" t="s">
        <v>422</v>
      </c>
      <c r="F15" s="1275"/>
      <c r="G15" s="1413"/>
      <c r="H15" s="317" t="s">
        <v>423</v>
      </c>
      <c r="I15" s="317" t="s">
        <v>424</v>
      </c>
      <c r="J15" s="318" t="s">
        <v>425</v>
      </c>
      <c r="K15" s="1275"/>
      <c r="L15" s="1322"/>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1:256" ht="15">
      <c r="A16" s="1407" t="s">
        <v>484</v>
      </c>
      <c r="B16" s="1408"/>
      <c r="C16" s="1408"/>
      <c r="D16" s="1408"/>
      <c r="E16" s="1408"/>
      <c r="F16" s="1408"/>
      <c r="G16" s="1408"/>
      <c r="H16" s="1408"/>
      <c r="I16" s="1408"/>
      <c r="J16" s="1408"/>
      <c r="K16" s="1408"/>
      <c r="L16" s="1409"/>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0"/>
      <c r="AK16" s="320"/>
      <c r="AL16" s="320"/>
      <c r="AM16" s="320"/>
      <c r="AN16" s="320"/>
      <c r="AO16" s="320"/>
      <c r="AP16" s="320"/>
      <c r="AQ16" s="320"/>
      <c r="AR16" s="320"/>
      <c r="AS16" s="320"/>
      <c r="AT16" s="320"/>
      <c r="AU16" s="320"/>
      <c r="AV16" s="320"/>
      <c r="AW16" s="320"/>
      <c r="AX16" s="320"/>
      <c r="AY16" s="320"/>
      <c r="AZ16" s="320"/>
      <c r="BA16" s="320"/>
      <c r="BB16" s="320"/>
      <c r="BC16" s="320"/>
      <c r="BD16" s="320"/>
      <c r="BE16" s="320"/>
      <c r="BF16" s="320"/>
      <c r="BG16" s="320"/>
      <c r="BH16" s="320"/>
      <c r="BI16" s="320"/>
      <c r="BJ16" s="320"/>
      <c r="BK16" s="320"/>
      <c r="BL16" s="320"/>
      <c r="BM16" s="320"/>
      <c r="BN16" s="320"/>
      <c r="BO16" s="320"/>
      <c r="BP16" s="320"/>
      <c r="BQ16" s="320"/>
      <c r="BR16" s="320"/>
      <c r="BS16" s="320"/>
      <c r="BT16" s="320"/>
      <c r="BU16" s="320"/>
      <c r="BV16" s="320"/>
      <c r="BW16" s="320"/>
      <c r="BX16" s="320"/>
      <c r="BY16" s="320"/>
      <c r="BZ16" s="320"/>
      <c r="CA16" s="320"/>
      <c r="CB16" s="320"/>
      <c r="CC16" s="320"/>
      <c r="CD16" s="320"/>
      <c r="CE16" s="320"/>
      <c r="CF16" s="320"/>
      <c r="CG16" s="320"/>
      <c r="CH16" s="320"/>
      <c r="CI16" s="320"/>
      <c r="CJ16" s="320"/>
      <c r="CK16" s="320"/>
      <c r="CL16" s="320"/>
      <c r="CM16" s="320"/>
      <c r="CN16" s="320"/>
      <c r="CO16" s="320"/>
      <c r="CP16" s="320"/>
      <c r="CQ16" s="320"/>
      <c r="CR16" s="320"/>
      <c r="CS16" s="320"/>
      <c r="CT16" s="320"/>
      <c r="CU16" s="320"/>
      <c r="CV16" s="320"/>
      <c r="CW16" s="320"/>
      <c r="CX16" s="320"/>
      <c r="CY16" s="320"/>
      <c r="CZ16" s="320"/>
      <c r="DA16" s="320"/>
      <c r="DB16" s="320"/>
      <c r="DC16" s="320"/>
      <c r="DD16" s="320"/>
      <c r="DE16" s="320"/>
      <c r="DF16" s="320"/>
      <c r="DG16" s="320"/>
      <c r="DH16" s="320"/>
      <c r="DI16" s="320"/>
      <c r="DJ16" s="320"/>
      <c r="DK16" s="320"/>
      <c r="DL16" s="320"/>
      <c r="DM16" s="320"/>
      <c r="DN16" s="320"/>
      <c r="DO16" s="320"/>
      <c r="DP16" s="320"/>
      <c r="DQ16" s="320"/>
      <c r="DR16" s="320"/>
      <c r="DS16" s="320"/>
      <c r="DT16" s="320"/>
      <c r="DU16" s="320"/>
      <c r="DV16" s="320"/>
      <c r="DW16" s="320"/>
      <c r="DX16" s="320"/>
      <c r="DY16" s="320"/>
      <c r="DZ16" s="320"/>
      <c r="EA16" s="320"/>
      <c r="EB16" s="320"/>
      <c r="EC16" s="320"/>
      <c r="ED16" s="320"/>
      <c r="EE16" s="320"/>
      <c r="EF16" s="320"/>
      <c r="EG16" s="320"/>
      <c r="EH16" s="320"/>
      <c r="EI16" s="320"/>
      <c r="EJ16" s="320"/>
      <c r="EK16" s="320"/>
      <c r="EL16" s="320"/>
      <c r="EM16" s="320"/>
      <c r="EN16" s="320"/>
      <c r="EO16" s="320"/>
      <c r="EP16" s="320"/>
      <c r="EQ16" s="320"/>
      <c r="ER16" s="320"/>
      <c r="ES16" s="320"/>
      <c r="ET16" s="320"/>
      <c r="EU16" s="320"/>
      <c r="EV16" s="320"/>
      <c r="EW16" s="320"/>
      <c r="EX16" s="320"/>
      <c r="EY16" s="320"/>
      <c r="EZ16" s="320"/>
      <c r="FA16" s="320"/>
      <c r="FB16" s="320"/>
      <c r="FC16" s="320"/>
      <c r="FD16" s="320"/>
      <c r="FE16" s="320"/>
      <c r="FF16" s="320"/>
      <c r="FG16" s="320"/>
      <c r="FH16" s="320"/>
      <c r="FI16" s="320"/>
      <c r="FJ16" s="320"/>
      <c r="FK16" s="320"/>
      <c r="FL16" s="320"/>
      <c r="FM16" s="320"/>
      <c r="FN16" s="320"/>
      <c r="FO16" s="320"/>
      <c r="FP16" s="320"/>
      <c r="FQ16" s="320"/>
      <c r="FR16" s="320"/>
      <c r="FS16" s="320"/>
      <c r="FT16" s="320"/>
      <c r="FU16" s="320"/>
      <c r="FV16" s="320"/>
      <c r="FW16" s="320"/>
      <c r="FX16" s="320"/>
      <c r="FY16" s="320"/>
      <c r="FZ16" s="320"/>
      <c r="GA16" s="320"/>
      <c r="GB16" s="320"/>
      <c r="GC16" s="320"/>
      <c r="GD16" s="320"/>
      <c r="GE16" s="320"/>
      <c r="GF16" s="320"/>
      <c r="GG16" s="320"/>
      <c r="GH16" s="320"/>
      <c r="GI16" s="320"/>
      <c r="GJ16" s="320"/>
      <c r="GK16" s="320"/>
      <c r="GL16" s="320"/>
      <c r="GM16" s="320"/>
      <c r="GN16" s="320"/>
      <c r="GO16" s="320"/>
      <c r="GP16" s="320"/>
      <c r="GQ16" s="320"/>
      <c r="GR16" s="320"/>
      <c r="GS16" s="320"/>
      <c r="GT16" s="320"/>
      <c r="GU16" s="320"/>
      <c r="GV16" s="320"/>
      <c r="GW16" s="320"/>
      <c r="GX16" s="320"/>
      <c r="GY16" s="320"/>
      <c r="GZ16" s="320"/>
      <c r="HA16" s="320"/>
      <c r="HB16" s="320"/>
      <c r="HC16" s="320"/>
      <c r="HD16" s="320"/>
      <c r="HE16" s="320"/>
      <c r="HF16" s="320"/>
      <c r="HG16" s="320"/>
      <c r="HH16" s="320"/>
      <c r="HI16" s="320"/>
      <c r="HJ16" s="320"/>
      <c r="HK16" s="320"/>
      <c r="HL16" s="320"/>
      <c r="HM16" s="320"/>
      <c r="HN16" s="320"/>
      <c r="HO16" s="320"/>
      <c r="HP16" s="320"/>
      <c r="HQ16" s="320"/>
      <c r="HR16" s="320"/>
      <c r="HS16" s="320"/>
      <c r="HT16" s="320"/>
      <c r="HU16" s="320"/>
      <c r="HV16" s="320"/>
      <c r="HW16" s="320"/>
      <c r="HX16" s="320"/>
      <c r="HY16" s="320"/>
      <c r="HZ16" s="320"/>
      <c r="IA16" s="320"/>
      <c r="IB16" s="320"/>
      <c r="IC16" s="320"/>
      <c r="ID16" s="320"/>
      <c r="IE16" s="320"/>
      <c r="IF16" s="320"/>
      <c r="IG16" s="320"/>
      <c r="IH16" s="320"/>
      <c r="II16" s="320"/>
      <c r="IJ16" s="320"/>
      <c r="IK16" s="320"/>
      <c r="IL16" s="320"/>
      <c r="IM16" s="320"/>
      <c r="IN16" s="320"/>
      <c r="IO16" s="320"/>
      <c r="IP16" s="320"/>
      <c r="IQ16" s="320"/>
      <c r="IR16" s="320"/>
      <c r="IS16" s="320"/>
      <c r="IT16" s="320"/>
      <c r="IU16" s="320"/>
      <c r="IV16" s="320"/>
    </row>
    <row r="17" spans="1:256" ht="15">
      <c r="A17" s="1401" t="s">
        <v>485</v>
      </c>
      <c r="B17" s="1402"/>
      <c r="C17" s="335"/>
      <c r="D17" s="12"/>
      <c r="E17" s="12"/>
      <c r="F17" s="319"/>
      <c r="G17" s="16"/>
      <c r="H17" s="12"/>
      <c r="I17" s="12"/>
      <c r="J17" s="12"/>
      <c r="K17" s="16"/>
      <c r="L17" s="24"/>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row>
    <row r="18" spans="1:256" ht="15">
      <c r="A18" s="1401" t="s">
        <v>486</v>
      </c>
      <c r="B18" s="1402"/>
      <c r="C18" s="335"/>
      <c r="D18" s="12"/>
      <c r="E18" s="12"/>
      <c r="F18" s="319"/>
      <c r="G18" s="16"/>
      <c r="H18" s="12"/>
      <c r="I18" s="12"/>
      <c r="J18" s="12"/>
      <c r="K18" s="16"/>
      <c r="L18" s="24"/>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row>
    <row r="19" spans="1:256" ht="15">
      <c r="A19" s="1401" t="s">
        <v>467</v>
      </c>
      <c r="B19" s="1402"/>
      <c r="C19" s="335"/>
      <c r="D19" s="336"/>
      <c r="E19" s="12"/>
      <c r="F19" s="319"/>
      <c r="G19" s="16"/>
      <c r="H19" s="12"/>
      <c r="I19" s="12"/>
      <c r="J19" s="12"/>
      <c r="K19" s="16"/>
      <c r="L19" s="24"/>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row>
    <row r="20" spans="1:256" ht="15">
      <c r="A20" s="1401"/>
      <c r="B20" s="1402"/>
      <c r="C20" s="335"/>
      <c r="D20" s="336"/>
      <c r="E20" s="12"/>
      <c r="F20" s="319"/>
      <c r="G20" s="16"/>
      <c r="H20" s="12"/>
      <c r="I20" s="12"/>
      <c r="J20" s="12"/>
      <c r="K20" s="16"/>
      <c r="L20" s="24"/>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row>
    <row r="21" spans="1:256" ht="15">
      <c r="A21" s="1405"/>
      <c r="B21" s="1406"/>
      <c r="C21" s="335"/>
      <c r="D21" s="12"/>
      <c r="E21" s="12"/>
      <c r="F21" s="319"/>
      <c r="G21" s="16"/>
      <c r="H21" s="12"/>
      <c r="I21" s="12"/>
      <c r="J21" s="12"/>
      <c r="K21" s="16"/>
      <c r="L21" s="24"/>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row>
    <row r="22" spans="1:256" ht="15.75" thickBot="1">
      <c r="A22" s="1375"/>
      <c r="B22" s="1376"/>
      <c r="C22" s="1446"/>
      <c r="D22" s="1447"/>
      <c r="E22" s="1447"/>
      <c r="F22" s="1447"/>
      <c r="G22" s="1447"/>
      <c r="H22" s="1447"/>
      <c r="I22" s="1447"/>
      <c r="J22" s="1447"/>
      <c r="K22" s="1447"/>
      <c r="L22" s="1448"/>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row>
    <row r="23" spans="1:256" ht="15.75" thickBot="1">
      <c r="A23" s="1379" t="s">
        <v>475</v>
      </c>
      <c r="B23" s="1380"/>
      <c r="C23" s="1380"/>
      <c r="D23" s="1380"/>
      <c r="E23" s="1380"/>
      <c r="F23" s="1380"/>
      <c r="G23" s="1380"/>
      <c r="H23" s="1380"/>
      <c r="I23" s="1380"/>
      <c r="J23" s="1380"/>
      <c r="K23" s="1380"/>
      <c r="L23" s="1381"/>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c r="IU23" s="15"/>
      <c r="IV23" s="15"/>
    </row>
    <row r="24" spans="1:256" ht="15.75" thickBot="1">
      <c r="A24" s="565"/>
      <c r="B24" s="566"/>
      <c r="C24" s="566"/>
      <c r="D24" s="566"/>
      <c r="E24" s="566"/>
      <c r="F24" s="566"/>
      <c r="G24" s="566"/>
      <c r="H24" s="566"/>
      <c r="I24" s="566"/>
      <c r="J24" s="566"/>
      <c r="K24" s="566"/>
      <c r="L24" s="567"/>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c r="IU24" s="15"/>
      <c r="IV24" s="15"/>
    </row>
    <row r="25" spans="1:256" ht="15">
      <c r="A25" s="1382" t="s">
        <v>476</v>
      </c>
      <c r="B25" s="1383"/>
      <c r="C25" s="1383"/>
      <c r="D25" s="1383"/>
      <c r="E25" s="1383"/>
      <c r="F25" s="1384"/>
      <c r="G25" s="1388" t="s">
        <v>477</v>
      </c>
      <c r="H25" s="1389"/>
      <c r="I25" s="1392" t="s">
        <v>478</v>
      </c>
      <c r="J25" s="1393"/>
      <c r="K25" s="1393"/>
      <c r="L25" s="1394"/>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c r="IQ25" s="15"/>
      <c r="IR25" s="15"/>
      <c r="IS25" s="15"/>
      <c r="IT25" s="15"/>
      <c r="IU25" s="15"/>
      <c r="IV25" s="15"/>
    </row>
    <row r="26" spans="1:256" ht="15.75" thickBot="1">
      <c r="A26" s="1385"/>
      <c r="B26" s="1386"/>
      <c r="C26" s="1386"/>
      <c r="D26" s="1386"/>
      <c r="E26" s="1386"/>
      <c r="F26" s="1387"/>
      <c r="G26" s="1390"/>
      <c r="H26" s="1391"/>
      <c r="I26" s="1395"/>
      <c r="J26" s="1396"/>
      <c r="K26" s="1396"/>
      <c r="L26" s="1397"/>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c r="IU26" s="15"/>
      <c r="IV26" s="15"/>
    </row>
    <row r="27" spans="1:256" ht="15.75" thickBot="1">
      <c r="A27" s="19"/>
      <c r="B27" s="19"/>
      <c r="C27" s="19"/>
      <c r="D27" s="1314" t="s">
        <v>428</v>
      </c>
      <c r="E27" s="1315"/>
      <c r="F27" s="1315"/>
      <c r="G27" s="1315"/>
      <c r="H27" s="1315"/>
      <c r="I27" s="1315"/>
      <c r="J27" s="1315"/>
      <c r="K27" s="1316"/>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c r="II27" s="15"/>
      <c r="IJ27" s="15"/>
      <c r="IK27" s="15"/>
      <c r="IL27" s="15"/>
      <c r="IM27" s="15"/>
      <c r="IN27" s="15"/>
      <c r="IO27" s="15"/>
      <c r="IP27" s="15"/>
      <c r="IQ27" s="15"/>
      <c r="IR27" s="15"/>
      <c r="IS27" s="15"/>
      <c r="IT27" s="15"/>
      <c r="IU27" s="15"/>
      <c r="IV27" s="15"/>
    </row>
    <row r="28" spans="1:256">
      <c r="D28" s="2"/>
      <c r="E28" s="2"/>
      <c r="H28" s="2"/>
    </row>
    <row r="29" spans="1:256">
      <c r="B29" s="1317" t="s">
        <v>429</v>
      </c>
      <c r="C29" s="1318"/>
      <c r="D29" s="1318" t="s">
        <v>430</v>
      </c>
      <c r="E29" s="1318"/>
      <c r="F29" s="1318"/>
      <c r="G29" s="1318" t="s">
        <v>431</v>
      </c>
      <c r="H29" s="1318"/>
      <c r="I29" s="1318"/>
      <c r="J29" s="1318" t="s">
        <v>432</v>
      </c>
      <c r="K29" s="1330"/>
    </row>
    <row r="30" spans="1:256" ht="13.5" thickBot="1">
      <c r="B30" s="1441"/>
      <c r="C30" s="1442"/>
      <c r="D30" s="1443"/>
      <c r="E30" s="1443"/>
      <c r="F30" s="1443"/>
      <c r="G30" s="1443"/>
      <c r="H30" s="1443"/>
      <c r="I30" s="1443"/>
      <c r="J30" s="1444"/>
      <c r="K30" s="1445"/>
    </row>
    <row r="31" spans="1:256" ht="15" thickBot="1">
      <c r="A31" s="1429" t="s">
        <v>487</v>
      </c>
      <c r="B31" s="1430"/>
      <c r="C31" s="1430"/>
      <c r="D31" s="1430"/>
      <c r="E31" s="1430"/>
      <c r="F31" s="1430"/>
      <c r="G31" s="1430"/>
      <c r="H31" s="1430"/>
      <c r="I31" s="1430"/>
      <c r="J31" s="1430"/>
      <c r="K31" s="1430"/>
      <c r="L31" s="1431"/>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row>
    <row r="32" spans="1:256">
      <c r="A32" s="1432"/>
      <c r="B32" s="1433"/>
      <c r="C32" s="1433"/>
      <c r="D32" s="1433"/>
      <c r="E32" s="1433"/>
      <c r="F32" s="1433"/>
      <c r="G32" s="1433"/>
      <c r="H32" s="1433"/>
      <c r="I32" s="1433"/>
      <c r="J32" s="1433"/>
      <c r="K32" s="1433"/>
      <c r="L32" s="1434"/>
    </row>
    <row r="33" spans="1:12">
      <c r="A33" s="1435"/>
      <c r="B33" s="1436"/>
      <c r="C33" s="1436"/>
      <c r="D33" s="1436"/>
      <c r="E33" s="1436"/>
      <c r="F33" s="1436"/>
      <c r="G33" s="1436"/>
      <c r="H33" s="1436"/>
      <c r="I33" s="1436"/>
      <c r="J33" s="1436"/>
      <c r="K33" s="1436"/>
      <c r="L33" s="1437"/>
    </row>
    <row r="34" spans="1:12">
      <c r="A34" s="1435"/>
      <c r="B34" s="1436"/>
      <c r="C34" s="1436"/>
      <c r="D34" s="1436"/>
      <c r="E34" s="1436"/>
      <c r="F34" s="1436"/>
      <c r="G34" s="1436"/>
      <c r="H34" s="1436"/>
      <c r="I34" s="1436"/>
      <c r="J34" s="1436"/>
      <c r="K34" s="1436"/>
      <c r="L34" s="1437"/>
    </row>
    <row r="35" spans="1:12">
      <c r="A35" s="1435"/>
      <c r="B35" s="1436"/>
      <c r="C35" s="1436"/>
      <c r="D35" s="1436"/>
      <c r="E35" s="1436"/>
      <c r="F35" s="1436"/>
      <c r="G35" s="1436"/>
      <c r="H35" s="1436"/>
      <c r="I35" s="1436"/>
      <c r="J35" s="1436"/>
      <c r="K35" s="1436"/>
      <c r="L35" s="1437"/>
    </row>
    <row r="36" spans="1:12">
      <c r="A36" s="1435"/>
      <c r="B36" s="1436"/>
      <c r="C36" s="1436"/>
      <c r="D36" s="1436"/>
      <c r="E36" s="1436"/>
      <c r="F36" s="1436"/>
      <c r="G36" s="1436"/>
      <c r="H36" s="1436"/>
      <c r="I36" s="1436"/>
      <c r="J36" s="1436"/>
      <c r="K36" s="1436"/>
      <c r="L36" s="1437"/>
    </row>
    <row r="37" spans="1:12">
      <c r="A37" s="1435"/>
      <c r="B37" s="1436"/>
      <c r="C37" s="1436"/>
      <c r="D37" s="1436"/>
      <c r="E37" s="1436"/>
      <c r="F37" s="1436"/>
      <c r="G37" s="1436"/>
      <c r="H37" s="1436"/>
      <c r="I37" s="1436"/>
      <c r="J37" s="1436"/>
      <c r="K37" s="1436"/>
      <c r="L37" s="1437"/>
    </row>
    <row r="38" spans="1:12">
      <c r="A38" s="1435"/>
      <c r="B38" s="1436"/>
      <c r="C38" s="1436"/>
      <c r="D38" s="1436"/>
      <c r="E38" s="1436"/>
      <c r="F38" s="1436"/>
      <c r="G38" s="1436"/>
      <c r="H38" s="1436"/>
      <c r="I38" s="1436"/>
      <c r="J38" s="1436"/>
      <c r="K38" s="1436"/>
      <c r="L38" s="1437"/>
    </row>
    <row r="39" spans="1:12">
      <c r="A39" s="1435"/>
      <c r="B39" s="1436"/>
      <c r="C39" s="1436"/>
      <c r="D39" s="1436"/>
      <c r="E39" s="1436"/>
      <c r="F39" s="1436"/>
      <c r="G39" s="1436"/>
      <c r="H39" s="1436"/>
      <c r="I39" s="1436"/>
      <c r="J39" s="1436"/>
      <c r="K39" s="1436"/>
      <c r="L39" s="1437"/>
    </row>
    <row r="40" spans="1:12">
      <c r="A40" s="1435"/>
      <c r="B40" s="1436"/>
      <c r="C40" s="1436"/>
      <c r="D40" s="1436"/>
      <c r="E40" s="1436"/>
      <c r="F40" s="1436"/>
      <c r="G40" s="1436"/>
      <c r="H40" s="1436"/>
      <c r="I40" s="1436"/>
      <c r="J40" s="1436"/>
      <c r="K40" s="1436"/>
      <c r="L40" s="1437"/>
    </row>
    <row r="41" spans="1:12">
      <c r="A41" s="1435"/>
      <c r="B41" s="1436"/>
      <c r="C41" s="1436"/>
      <c r="D41" s="1436"/>
      <c r="E41" s="1436"/>
      <c r="F41" s="1436"/>
      <c r="G41" s="1436"/>
      <c r="H41" s="1436"/>
      <c r="I41" s="1436"/>
      <c r="J41" s="1436"/>
      <c r="K41" s="1436"/>
      <c r="L41" s="1437"/>
    </row>
    <row r="42" spans="1:12">
      <c r="A42" s="1435"/>
      <c r="B42" s="1436"/>
      <c r="C42" s="1436"/>
      <c r="D42" s="1436"/>
      <c r="E42" s="1436"/>
      <c r="F42" s="1436"/>
      <c r="G42" s="1436"/>
      <c r="H42" s="1436"/>
      <c r="I42" s="1436"/>
      <c r="J42" s="1436"/>
      <c r="K42" s="1436"/>
      <c r="L42" s="1437"/>
    </row>
    <row r="43" spans="1:12">
      <c r="A43" s="1435"/>
      <c r="B43" s="1436"/>
      <c r="C43" s="1436"/>
      <c r="D43" s="1436"/>
      <c r="E43" s="1436"/>
      <c r="F43" s="1436"/>
      <c r="G43" s="1436"/>
      <c r="H43" s="1436"/>
      <c r="I43" s="1436"/>
      <c r="J43" s="1436"/>
      <c r="K43" s="1436"/>
      <c r="L43" s="1437"/>
    </row>
    <row r="44" spans="1:12">
      <c r="A44" s="1435"/>
      <c r="B44" s="1436"/>
      <c r="C44" s="1436"/>
      <c r="D44" s="1436"/>
      <c r="E44" s="1436"/>
      <c r="F44" s="1436"/>
      <c r="G44" s="1436"/>
      <c r="H44" s="1436"/>
      <c r="I44" s="1436"/>
      <c r="J44" s="1436"/>
      <c r="K44" s="1436"/>
      <c r="L44" s="1437"/>
    </row>
    <row r="45" spans="1:12">
      <c r="A45" s="1435"/>
      <c r="B45" s="1436"/>
      <c r="C45" s="1436"/>
      <c r="D45" s="1436"/>
      <c r="E45" s="1436"/>
      <c r="F45" s="1436"/>
      <c r="G45" s="1436"/>
      <c r="H45" s="1436"/>
      <c r="I45" s="1436"/>
      <c r="J45" s="1436"/>
      <c r="K45" s="1436"/>
      <c r="L45" s="1437"/>
    </row>
    <row r="46" spans="1:12">
      <c r="A46" s="1435"/>
      <c r="B46" s="1436"/>
      <c r="C46" s="1436"/>
      <c r="D46" s="1436"/>
      <c r="E46" s="1436"/>
      <c r="F46" s="1436"/>
      <c r="G46" s="1436"/>
      <c r="H46" s="1436"/>
      <c r="I46" s="1436"/>
      <c r="J46" s="1436"/>
      <c r="K46" s="1436"/>
      <c r="L46" s="1437"/>
    </row>
    <row r="47" spans="1:12">
      <c r="A47" s="1435"/>
      <c r="B47" s="1436"/>
      <c r="C47" s="1436"/>
      <c r="D47" s="1436"/>
      <c r="E47" s="1436"/>
      <c r="F47" s="1436"/>
      <c r="G47" s="1436"/>
      <c r="H47" s="1436"/>
      <c r="I47" s="1436"/>
      <c r="J47" s="1436"/>
      <c r="K47" s="1436"/>
      <c r="L47" s="1437"/>
    </row>
    <row r="48" spans="1:12">
      <c r="A48" s="1435"/>
      <c r="B48" s="1436"/>
      <c r="C48" s="1436"/>
      <c r="D48" s="1436"/>
      <c r="E48" s="1436"/>
      <c r="F48" s="1436"/>
      <c r="G48" s="1436"/>
      <c r="H48" s="1436"/>
      <c r="I48" s="1436"/>
      <c r="J48" s="1436"/>
      <c r="K48" s="1436"/>
      <c r="L48" s="1437"/>
    </row>
    <row r="49" spans="1:12">
      <c r="A49" s="1435"/>
      <c r="B49" s="1436"/>
      <c r="C49" s="1436"/>
      <c r="D49" s="1436"/>
      <c r="E49" s="1436"/>
      <c r="F49" s="1436"/>
      <c r="G49" s="1436"/>
      <c r="H49" s="1436"/>
      <c r="I49" s="1436"/>
      <c r="J49" s="1436"/>
      <c r="K49" s="1436"/>
      <c r="L49" s="1437"/>
    </row>
    <row r="50" spans="1:12">
      <c r="A50" s="1435"/>
      <c r="B50" s="1436"/>
      <c r="C50" s="1436"/>
      <c r="D50" s="1436"/>
      <c r="E50" s="1436"/>
      <c r="F50" s="1436"/>
      <c r="G50" s="1436"/>
      <c r="H50" s="1436"/>
      <c r="I50" s="1436"/>
      <c r="J50" s="1436"/>
      <c r="K50" s="1436"/>
      <c r="L50" s="1437"/>
    </row>
    <row r="51" spans="1:12">
      <c r="A51" s="1435"/>
      <c r="B51" s="1436"/>
      <c r="C51" s="1436"/>
      <c r="D51" s="1436"/>
      <c r="E51" s="1436"/>
      <c r="F51" s="1436"/>
      <c r="G51" s="1436"/>
      <c r="H51" s="1436"/>
      <c r="I51" s="1436"/>
      <c r="J51" s="1436"/>
      <c r="K51" s="1436"/>
      <c r="L51" s="1437"/>
    </row>
    <row r="52" spans="1:12">
      <c r="A52" s="1435"/>
      <c r="B52" s="1436"/>
      <c r="C52" s="1436"/>
      <c r="D52" s="1436"/>
      <c r="E52" s="1436"/>
      <c r="F52" s="1436"/>
      <c r="G52" s="1436"/>
      <c r="H52" s="1436"/>
      <c r="I52" s="1436"/>
      <c r="J52" s="1436"/>
      <c r="K52" s="1436"/>
      <c r="L52" s="1437"/>
    </row>
    <row r="53" spans="1:12">
      <c r="A53" s="1435"/>
      <c r="B53" s="1436"/>
      <c r="C53" s="1436"/>
      <c r="D53" s="1436"/>
      <c r="E53" s="1436"/>
      <c r="F53" s="1436"/>
      <c r="G53" s="1436"/>
      <c r="H53" s="1436"/>
      <c r="I53" s="1436"/>
      <c r="J53" s="1436"/>
      <c r="K53" s="1436"/>
      <c r="L53" s="1437"/>
    </row>
    <row r="54" spans="1:12">
      <c r="A54" s="1435"/>
      <c r="B54" s="1436"/>
      <c r="C54" s="1436"/>
      <c r="D54" s="1436"/>
      <c r="E54" s="1436"/>
      <c r="F54" s="1436"/>
      <c r="G54" s="1436"/>
      <c r="H54" s="1436"/>
      <c r="I54" s="1436"/>
      <c r="J54" s="1436"/>
      <c r="K54" s="1436"/>
      <c r="L54" s="1437"/>
    </row>
    <row r="55" spans="1:12">
      <c r="A55" s="1435"/>
      <c r="B55" s="1436"/>
      <c r="C55" s="1436"/>
      <c r="D55" s="1436"/>
      <c r="E55" s="1436"/>
      <c r="F55" s="1436"/>
      <c r="G55" s="1436"/>
      <c r="H55" s="1436"/>
      <c r="I55" s="1436"/>
      <c r="J55" s="1436"/>
      <c r="K55" s="1436"/>
      <c r="L55" s="1437"/>
    </row>
    <row r="56" spans="1:12">
      <c r="A56" s="1435"/>
      <c r="B56" s="1436"/>
      <c r="C56" s="1436"/>
      <c r="D56" s="1436"/>
      <c r="E56" s="1436"/>
      <c r="F56" s="1436"/>
      <c r="G56" s="1436"/>
      <c r="H56" s="1436"/>
      <c r="I56" s="1436"/>
      <c r="J56" s="1436"/>
      <c r="K56" s="1436"/>
      <c r="L56" s="1437"/>
    </row>
    <row r="57" spans="1:12">
      <c r="A57" s="1435"/>
      <c r="B57" s="1436"/>
      <c r="C57" s="1436"/>
      <c r="D57" s="1436"/>
      <c r="E57" s="1436"/>
      <c r="F57" s="1436"/>
      <c r="G57" s="1436"/>
      <c r="H57" s="1436"/>
      <c r="I57" s="1436"/>
      <c r="J57" s="1436"/>
      <c r="K57" s="1436"/>
      <c r="L57" s="1437"/>
    </row>
    <row r="58" spans="1:12" ht="13.5" thickBot="1">
      <c r="A58" s="1438"/>
      <c r="B58" s="1439"/>
      <c r="C58" s="1439"/>
      <c r="D58" s="1439"/>
      <c r="E58" s="1439"/>
      <c r="F58" s="1439"/>
      <c r="G58" s="1439"/>
      <c r="H58" s="1439"/>
      <c r="I58" s="1439"/>
      <c r="J58" s="1439"/>
      <c r="K58" s="1439"/>
      <c r="L58" s="1440"/>
    </row>
  </sheetData>
  <mergeCells count="54">
    <mergeCell ref="A1:L1"/>
    <mergeCell ref="C2:G2"/>
    <mergeCell ref="I2:L2"/>
    <mergeCell ref="C3:G3"/>
    <mergeCell ref="I3:L3"/>
    <mergeCell ref="A5:C5"/>
    <mergeCell ref="D5:G5"/>
    <mergeCell ref="H5:J5"/>
    <mergeCell ref="K5:L5"/>
    <mergeCell ref="B6:G6"/>
    <mergeCell ref="H6:J6"/>
    <mergeCell ref="K6:L6"/>
    <mergeCell ref="A8:L8"/>
    <mergeCell ref="A9:C9"/>
    <mergeCell ref="A11:C11"/>
    <mergeCell ref="A12:C12"/>
    <mergeCell ref="A13:C13"/>
    <mergeCell ref="D13:L13"/>
    <mergeCell ref="D12:L12"/>
    <mergeCell ref="D11:L11"/>
    <mergeCell ref="D9:L9"/>
    <mergeCell ref="A10:C10"/>
    <mergeCell ref="D10:L10"/>
    <mergeCell ref="H14:J14"/>
    <mergeCell ref="K14:K15"/>
    <mergeCell ref="L14:L15"/>
    <mergeCell ref="A16:L16"/>
    <mergeCell ref="A17:B17"/>
    <mergeCell ref="A14:B15"/>
    <mergeCell ref="C14:C15"/>
    <mergeCell ref="D14:E14"/>
    <mergeCell ref="F14:F15"/>
    <mergeCell ref="G14:G15"/>
    <mergeCell ref="A18:B18"/>
    <mergeCell ref="A19:B19"/>
    <mergeCell ref="A20:B20"/>
    <mergeCell ref="A21:B21"/>
    <mergeCell ref="J30:K30"/>
    <mergeCell ref="A22:B22"/>
    <mergeCell ref="C22:L22"/>
    <mergeCell ref="A23:L23"/>
    <mergeCell ref="A25:F26"/>
    <mergeCell ref="G25:H26"/>
    <mergeCell ref="I25:L26"/>
    <mergeCell ref="A31:L31"/>
    <mergeCell ref="A32:L58"/>
    <mergeCell ref="D27:K27"/>
    <mergeCell ref="B29:C29"/>
    <mergeCell ref="D29:F29"/>
    <mergeCell ref="G29:I29"/>
    <mergeCell ref="J29:K29"/>
    <mergeCell ref="B30:C30"/>
    <mergeCell ref="D30:F30"/>
    <mergeCell ref="G30:I30"/>
  </mergeCells>
  <pageMargins left="0.17" right="0.25" top="0.41" bottom="0.68" header="0.17" footer="0.16"/>
  <pageSetup scale="80" orientation="portrait"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colBreaks count="1" manualBreakCount="1">
    <brk id="12" max="1048575" man="1"/>
  </colBreaks>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FF00"/>
  </sheetPr>
  <dimension ref="A1:V48"/>
  <sheetViews>
    <sheetView showGridLines="0" zoomScaleNormal="100" workbookViewId="0">
      <selection activeCell="J4" sqref="J4"/>
    </sheetView>
  </sheetViews>
  <sheetFormatPr defaultColWidth="9.140625" defaultRowHeight="12.75"/>
  <cols>
    <col min="1" max="1" width="12.5703125" style="409" customWidth="1"/>
    <col min="2" max="2" width="15.42578125" style="409" customWidth="1"/>
    <col min="3" max="3" width="9.85546875" style="409" hidden="1" customWidth="1"/>
    <col min="4" max="9" width="10.7109375" style="409" customWidth="1"/>
    <col min="10" max="16" width="4.140625" style="409" customWidth="1"/>
    <col min="17" max="17" width="4.85546875" style="409" bestFit="1" customWidth="1"/>
    <col min="18" max="19" width="4.140625" style="409" customWidth="1"/>
    <col min="20" max="20" width="3.85546875" style="409" customWidth="1"/>
    <col min="21" max="21" width="4.140625" style="409" hidden="1" customWidth="1"/>
    <col min="22" max="22" width="28.5703125" style="409" customWidth="1"/>
    <col min="23" max="16384" width="9.140625" style="409"/>
  </cols>
  <sheetData>
    <row r="1" spans="1:22" ht="42" customHeight="1" thickBot="1">
      <c r="A1" s="1501" t="s">
        <v>488</v>
      </c>
      <c r="B1" s="1502"/>
      <c r="C1" s="1502"/>
      <c r="D1" s="1502"/>
      <c r="E1" s="1502"/>
      <c r="F1" s="1502"/>
      <c r="G1" s="1502"/>
      <c r="H1" s="1502"/>
      <c r="I1" s="1502"/>
      <c r="J1" s="1502"/>
      <c r="K1" s="1502"/>
      <c r="L1" s="1502"/>
      <c r="M1" s="1502"/>
      <c r="N1" s="1502"/>
      <c r="O1" s="1503"/>
      <c r="P1" s="1503"/>
      <c r="Q1" s="1503"/>
      <c r="R1" s="1503"/>
      <c r="S1" s="1503"/>
      <c r="T1" s="1503"/>
      <c r="U1" s="1503"/>
      <c r="V1" s="1504"/>
    </row>
    <row r="2" spans="1:22">
      <c r="A2" s="431" t="s">
        <v>489</v>
      </c>
      <c r="B2" s="1521" t="str">
        <f>INTRO!D34</f>
        <v>PART NUMBER</v>
      </c>
      <c r="C2" s="1521"/>
      <c r="D2" s="1521"/>
      <c r="E2" s="1521"/>
      <c r="F2" s="1522"/>
      <c r="G2" s="433" t="s">
        <v>490</v>
      </c>
      <c r="H2" s="432"/>
      <c r="I2" s="434"/>
      <c r="J2" s="432"/>
      <c r="K2" s="432"/>
      <c r="L2" s="432"/>
      <c r="M2" s="432"/>
      <c r="N2" s="432"/>
      <c r="O2" s="431" t="s">
        <v>491</v>
      </c>
      <c r="P2" s="432"/>
      <c r="Q2" s="432"/>
      <c r="R2" s="432"/>
      <c r="S2" s="432"/>
      <c r="T2" s="432"/>
      <c r="U2" s="432"/>
      <c r="V2" s="435"/>
    </row>
    <row r="3" spans="1:22" ht="13.5" thickBot="1">
      <c r="A3" s="414" t="s">
        <v>492</v>
      </c>
      <c r="B3" s="1525"/>
      <c r="C3" s="1525"/>
      <c r="D3" s="1525"/>
      <c r="E3" s="1525"/>
      <c r="F3" s="1526"/>
      <c r="G3" s="436" t="s">
        <v>492</v>
      </c>
      <c r="I3" s="808"/>
      <c r="O3" s="414" t="s">
        <v>493</v>
      </c>
      <c r="R3" s="809" t="str">
        <f>INTRO!D37</f>
        <v>MODEL / VEHICLE</v>
      </c>
      <c r="V3" s="437"/>
    </row>
    <row r="4" spans="1:22">
      <c r="A4" s="431" t="s">
        <v>489</v>
      </c>
      <c r="B4" s="1521" t="str">
        <f>INTRO!D33</f>
        <v>PART NAME</v>
      </c>
      <c r="C4" s="1521"/>
      <c r="D4" s="1521"/>
      <c r="E4" s="1521"/>
      <c r="F4" s="1522"/>
      <c r="G4" s="433" t="s">
        <v>494</v>
      </c>
      <c r="H4" s="432"/>
      <c r="I4" s="434"/>
      <c r="J4" s="432"/>
      <c r="K4" s="438"/>
      <c r="L4" s="433" t="s">
        <v>495</v>
      </c>
      <c r="M4" s="432"/>
      <c r="N4" s="432"/>
      <c r="O4" s="1505" t="str">
        <f>INTRO!D35</f>
        <v>ERL DATE</v>
      </c>
      <c r="P4" s="432"/>
      <c r="Q4" s="431" t="s">
        <v>432</v>
      </c>
      <c r="R4" s="432"/>
      <c r="S4" s="432"/>
      <c r="T4" s="432"/>
      <c r="U4" s="432"/>
      <c r="V4" s="435"/>
    </row>
    <row r="5" spans="1:22" ht="14.25" customHeight="1" thickBot="1">
      <c r="A5" s="439" t="s">
        <v>496</v>
      </c>
      <c r="B5" s="1523"/>
      <c r="C5" s="1523"/>
      <c r="D5" s="1523"/>
      <c r="E5" s="1523"/>
      <c r="F5" s="1524"/>
      <c r="G5" s="442" t="s">
        <v>497</v>
      </c>
      <c r="H5" s="440"/>
      <c r="I5" s="443"/>
      <c r="J5" s="440"/>
      <c r="K5" s="444"/>
      <c r="L5" s="442"/>
      <c r="N5" s="440"/>
      <c r="O5" s="1506"/>
      <c r="P5" s="440"/>
      <c r="Q5" s="445"/>
      <c r="R5" s="422"/>
      <c r="S5" s="421"/>
      <c r="T5" s="421"/>
      <c r="U5" s="421"/>
      <c r="V5" s="446"/>
    </row>
    <row r="6" spans="1:22">
      <c r="A6" s="414" t="s">
        <v>498</v>
      </c>
      <c r="G6" s="448"/>
      <c r="H6" s="449"/>
      <c r="I6" s="450" t="s">
        <v>499</v>
      </c>
      <c r="J6" s="448"/>
      <c r="K6" s="448"/>
      <c r="L6" s="448"/>
      <c r="M6" s="448"/>
      <c r="N6" s="450" t="s">
        <v>500</v>
      </c>
      <c r="O6" s="448"/>
      <c r="P6" s="448"/>
      <c r="Q6" s="437"/>
      <c r="R6" s="436" t="s">
        <v>500</v>
      </c>
      <c r="V6" s="437"/>
    </row>
    <row r="7" spans="1:22">
      <c r="A7" s="439" t="s">
        <v>496</v>
      </c>
      <c r="B7" s="440"/>
      <c r="C7" s="441" t="str">
        <f>[6]INTRO!D40</f>
        <v>SUPPLIER NAME</v>
      </c>
      <c r="D7" s="440"/>
      <c r="E7" s="440"/>
      <c r="F7" s="440"/>
      <c r="G7" s="440"/>
      <c r="H7" s="444"/>
      <c r="I7" s="442" t="s">
        <v>501</v>
      </c>
      <c r="J7" s="440"/>
      <c r="K7" s="440"/>
      <c r="L7" s="440"/>
      <c r="M7" s="440"/>
      <c r="N7" s="442" t="s">
        <v>497</v>
      </c>
      <c r="O7" s="440"/>
      <c r="P7" s="441"/>
      <c r="Q7" s="451"/>
      <c r="R7" s="442" t="s">
        <v>497</v>
      </c>
      <c r="S7" s="441">
        <f>INTRO!D41</f>
        <v>101112</v>
      </c>
      <c r="U7" s="437"/>
      <c r="V7" s="437"/>
    </row>
    <row r="8" spans="1:22">
      <c r="A8" s="447" t="s">
        <v>502</v>
      </c>
      <c r="B8" s="448"/>
      <c r="C8" s="448"/>
      <c r="D8" s="448"/>
      <c r="E8" s="452" t="s">
        <v>503</v>
      </c>
      <c r="F8" s="448"/>
      <c r="G8" s="448"/>
      <c r="H8" s="448"/>
      <c r="I8" s="452" t="s">
        <v>504</v>
      </c>
      <c r="J8" s="448"/>
      <c r="K8" s="448"/>
      <c r="L8" s="448"/>
      <c r="M8" s="448"/>
      <c r="N8" s="448"/>
      <c r="O8" s="452" t="s">
        <v>505</v>
      </c>
      <c r="P8" s="448"/>
      <c r="Q8" s="448"/>
      <c r="R8" s="448"/>
      <c r="S8" s="449"/>
      <c r="T8" s="450" t="s">
        <v>506</v>
      </c>
      <c r="U8" s="448"/>
      <c r="V8" s="453"/>
    </row>
    <row r="9" spans="1:22" ht="13.5" thickBot="1">
      <c r="A9" s="414" t="s">
        <v>507</v>
      </c>
      <c r="E9" s="410" t="s">
        <v>508</v>
      </c>
      <c r="I9" s="410" t="s">
        <v>509</v>
      </c>
      <c r="O9" s="410" t="s">
        <v>510</v>
      </c>
      <c r="S9" s="454"/>
      <c r="T9" s="455"/>
      <c r="U9" s="808"/>
      <c r="V9" s="437"/>
    </row>
    <row r="10" spans="1:22" ht="16.5" thickBot="1">
      <c r="A10" s="456"/>
      <c r="B10" s="419"/>
      <c r="C10" s="419"/>
      <c r="D10" s="419"/>
      <c r="E10" s="419"/>
      <c r="F10" s="419"/>
      <c r="G10" s="419"/>
      <c r="H10" s="419"/>
      <c r="I10" s="419"/>
      <c r="J10" s="419"/>
      <c r="K10" s="457" t="s">
        <v>511</v>
      </c>
      <c r="L10" s="419"/>
      <c r="M10" s="419"/>
      <c r="N10" s="419"/>
      <c r="O10" s="419"/>
      <c r="P10" s="419"/>
      <c r="Q10" s="419"/>
      <c r="R10" s="419"/>
      <c r="S10" s="419"/>
      <c r="T10" s="419"/>
      <c r="U10" s="419"/>
      <c r="V10" s="458"/>
    </row>
    <row r="11" spans="1:22" ht="13.5" thickBot="1">
      <c r="A11" s="1507" t="s">
        <v>512</v>
      </c>
      <c r="B11" s="1508"/>
      <c r="C11" s="1509"/>
      <c r="D11" s="1494" t="s">
        <v>513</v>
      </c>
      <c r="E11" s="1495"/>
      <c r="F11" s="1494" t="s">
        <v>514</v>
      </c>
      <c r="G11" s="1495"/>
      <c r="H11" s="459"/>
      <c r="I11" s="460"/>
      <c r="J11" s="460"/>
      <c r="K11" s="460"/>
      <c r="L11" s="1520" t="s">
        <v>515</v>
      </c>
      <c r="M11" s="1520"/>
      <c r="N11" s="1520"/>
      <c r="O11" s="1520"/>
      <c r="P11" s="1520"/>
      <c r="Q11" s="1520"/>
      <c r="R11" s="1520"/>
      <c r="S11" s="460"/>
      <c r="T11" s="419"/>
      <c r="U11" s="419"/>
      <c r="V11" s="458"/>
    </row>
    <row r="12" spans="1:22">
      <c r="A12" s="461" t="s">
        <v>516</v>
      </c>
      <c r="D12" s="462"/>
      <c r="E12" s="444"/>
      <c r="F12" s="463"/>
      <c r="G12" s="451"/>
      <c r="H12" s="1511" t="s">
        <v>517</v>
      </c>
      <c r="I12" s="1512"/>
      <c r="J12" s="1512"/>
      <c r="K12" s="1512"/>
      <c r="L12" s="1512"/>
      <c r="M12" s="1512"/>
      <c r="N12" s="1512"/>
      <c r="O12" s="1512"/>
      <c r="P12" s="1512"/>
      <c r="Q12" s="1512"/>
      <c r="R12" s="1512"/>
      <c r="S12" s="1512"/>
      <c r="T12" s="1512"/>
      <c r="U12" s="1512"/>
      <c r="V12" s="1513"/>
    </row>
    <row r="13" spans="1:22" ht="12.75" customHeight="1">
      <c r="A13" s="461" t="s">
        <v>518</v>
      </c>
      <c r="D13" s="464"/>
      <c r="E13" s="465"/>
      <c r="F13" s="466"/>
      <c r="G13" s="467"/>
      <c r="H13" s="1514"/>
      <c r="I13" s="1515"/>
      <c r="J13" s="1515"/>
      <c r="K13" s="1515"/>
      <c r="L13" s="1515"/>
      <c r="M13" s="1515"/>
      <c r="N13" s="1515"/>
      <c r="O13" s="1515"/>
      <c r="P13" s="1515"/>
      <c r="Q13" s="1515"/>
      <c r="R13" s="1515"/>
      <c r="S13" s="1515"/>
      <c r="T13" s="1515"/>
      <c r="U13" s="1515"/>
      <c r="V13" s="1516"/>
    </row>
    <row r="14" spans="1:22">
      <c r="A14" s="461" t="s">
        <v>519</v>
      </c>
      <c r="B14" s="810"/>
      <c r="C14" s="810"/>
      <c r="D14" s="469"/>
      <c r="E14" s="465"/>
      <c r="F14" s="466"/>
      <c r="G14" s="467"/>
      <c r="H14" s="1514"/>
      <c r="I14" s="1515"/>
      <c r="J14" s="1515"/>
      <c r="K14" s="1515"/>
      <c r="L14" s="1515"/>
      <c r="M14" s="1515"/>
      <c r="N14" s="1515"/>
      <c r="O14" s="1515"/>
      <c r="P14" s="1515"/>
      <c r="Q14" s="1515"/>
      <c r="R14" s="1515"/>
      <c r="S14" s="1515"/>
      <c r="T14" s="1515"/>
      <c r="U14" s="1515"/>
      <c r="V14" s="1516"/>
    </row>
    <row r="15" spans="1:22" ht="12.75" customHeight="1">
      <c r="A15" s="470" t="s">
        <v>520</v>
      </c>
      <c r="B15" s="811"/>
      <c r="C15" s="811"/>
      <c r="D15" s="471"/>
      <c r="E15" s="472"/>
      <c r="F15" s="473"/>
      <c r="G15" s="474"/>
      <c r="H15" s="1514"/>
      <c r="I15" s="1515"/>
      <c r="J15" s="1515"/>
      <c r="K15" s="1515"/>
      <c r="L15" s="1515"/>
      <c r="M15" s="1515"/>
      <c r="N15" s="1515"/>
      <c r="O15" s="1515"/>
      <c r="P15" s="1515"/>
      <c r="Q15" s="1515"/>
      <c r="R15" s="1515"/>
      <c r="S15" s="1515"/>
      <c r="T15" s="1515"/>
      <c r="U15" s="1515"/>
      <c r="V15" s="1516"/>
    </row>
    <row r="16" spans="1:22">
      <c r="A16" s="470" t="s">
        <v>521</v>
      </c>
      <c r="B16" s="811"/>
      <c r="C16" s="811"/>
      <c r="D16" s="471"/>
      <c r="E16" s="472"/>
      <c r="F16" s="473"/>
      <c r="G16" s="474"/>
      <c r="H16" s="1514"/>
      <c r="I16" s="1515"/>
      <c r="J16" s="1515"/>
      <c r="K16" s="1515"/>
      <c r="L16" s="1515"/>
      <c r="M16" s="1515"/>
      <c r="N16" s="1515"/>
      <c r="O16" s="1515"/>
      <c r="P16" s="1515"/>
      <c r="Q16" s="1515"/>
      <c r="R16" s="1515"/>
      <c r="S16" s="1515"/>
      <c r="T16" s="1515"/>
      <c r="U16" s="1515"/>
      <c r="V16" s="1516"/>
    </row>
    <row r="17" spans="1:22" ht="12.75" customHeight="1">
      <c r="A17" s="470" t="s">
        <v>522</v>
      </c>
      <c r="B17" s="811"/>
      <c r="C17" s="811"/>
      <c r="D17" s="471"/>
      <c r="E17" s="472"/>
      <c r="F17" s="473"/>
      <c r="G17" s="474"/>
      <c r="H17" s="1514"/>
      <c r="I17" s="1515"/>
      <c r="J17" s="1515"/>
      <c r="K17" s="1515"/>
      <c r="L17" s="1515"/>
      <c r="M17" s="1515"/>
      <c r="N17" s="1515"/>
      <c r="O17" s="1515"/>
      <c r="P17" s="1515"/>
      <c r="Q17" s="1515"/>
      <c r="R17" s="1515"/>
      <c r="S17" s="1515"/>
      <c r="T17" s="1515"/>
      <c r="U17" s="1515"/>
      <c r="V17" s="1516"/>
    </row>
    <row r="18" spans="1:22">
      <c r="A18" s="470" t="s">
        <v>523</v>
      </c>
      <c r="B18" s="811"/>
      <c r="C18" s="811"/>
      <c r="D18" s="471"/>
      <c r="E18" s="472"/>
      <c r="F18" s="473"/>
      <c r="G18" s="474"/>
      <c r="H18" s="1514"/>
      <c r="I18" s="1515"/>
      <c r="J18" s="1515"/>
      <c r="K18" s="1515"/>
      <c r="L18" s="1515"/>
      <c r="M18" s="1515"/>
      <c r="N18" s="1515"/>
      <c r="O18" s="1515"/>
      <c r="P18" s="1515"/>
      <c r="Q18" s="1515"/>
      <c r="R18" s="1515"/>
      <c r="S18" s="1515"/>
      <c r="T18" s="1515"/>
      <c r="U18" s="1515"/>
      <c r="V18" s="1516"/>
    </row>
    <row r="19" spans="1:22">
      <c r="A19" s="470" t="s">
        <v>524</v>
      </c>
      <c r="B19" s="811"/>
      <c r="C19" s="811"/>
      <c r="D19" s="471"/>
      <c r="E19" s="472"/>
      <c r="F19" s="473"/>
      <c r="G19" s="474"/>
      <c r="H19" s="1514"/>
      <c r="I19" s="1515"/>
      <c r="J19" s="1515"/>
      <c r="K19" s="1515"/>
      <c r="L19" s="1515"/>
      <c r="M19" s="1515"/>
      <c r="N19" s="1515"/>
      <c r="O19" s="1515"/>
      <c r="P19" s="1515"/>
      <c r="Q19" s="1515"/>
      <c r="R19" s="1515"/>
      <c r="S19" s="1515"/>
      <c r="T19" s="1515"/>
      <c r="U19" s="1515"/>
      <c r="V19" s="1516"/>
    </row>
    <row r="20" spans="1:22">
      <c r="A20" s="470" t="s">
        <v>525</v>
      </c>
      <c r="B20" s="811"/>
      <c r="C20" s="811"/>
      <c r="D20" s="471"/>
      <c r="E20" s="472"/>
      <c r="F20" s="473"/>
      <c r="G20" s="474"/>
      <c r="H20" s="1514"/>
      <c r="I20" s="1515"/>
      <c r="J20" s="1515"/>
      <c r="K20" s="1515"/>
      <c r="L20" s="1515"/>
      <c r="M20" s="1515"/>
      <c r="N20" s="1515"/>
      <c r="O20" s="1515"/>
      <c r="P20" s="1515"/>
      <c r="Q20" s="1515"/>
      <c r="R20" s="1515"/>
      <c r="S20" s="1515"/>
      <c r="T20" s="1515"/>
      <c r="U20" s="1515"/>
      <c r="V20" s="1516"/>
    </row>
    <row r="21" spans="1:22">
      <c r="A21" s="470" t="s">
        <v>526</v>
      </c>
      <c r="B21" s="811"/>
      <c r="C21" s="811"/>
      <c r="D21" s="471"/>
      <c r="E21" s="472"/>
      <c r="F21" s="473"/>
      <c r="G21" s="474"/>
      <c r="H21" s="1514"/>
      <c r="I21" s="1515"/>
      <c r="J21" s="1515"/>
      <c r="K21" s="1515"/>
      <c r="L21" s="1515"/>
      <c r="M21" s="1515"/>
      <c r="N21" s="1515"/>
      <c r="O21" s="1515"/>
      <c r="P21" s="1515"/>
      <c r="Q21" s="1515"/>
      <c r="R21" s="1515"/>
      <c r="S21" s="1515"/>
      <c r="T21" s="1515"/>
      <c r="U21" s="1515"/>
      <c r="V21" s="1516"/>
    </row>
    <row r="22" spans="1:22" ht="13.5" thickBot="1">
      <c r="A22" s="475" t="s">
        <v>527</v>
      </c>
      <c r="B22" s="476"/>
      <c r="C22" s="476"/>
      <c r="D22" s="477"/>
      <c r="E22" s="479"/>
      <c r="F22" s="480"/>
      <c r="G22" s="481"/>
      <c r="H22" s="1517"/>
      <c r="I22" s="1518"/>
      <c r="J22" s="1518"/>
      <c r="K22" s="1518"/>
      <c r="L22" s="1518"/>
      <c r="M22" s="1518"/>
      <c r="N22" s="1518"/>
      <c r="O22" s="1518"/>
      <c r="P22" s="1518"/>
      <c r="Q22" s="1518"/>
      <c r="R22" s="1518"/>
      <c r="S22" s="1518"/>
      <c r="T22" s="1518"/>
      <c r="U22" s="1518"/>
      <c r="V22" s="1519"/>
    </row>
    <row r="23" spans="1:22" ht="16.5" thickBot="1">
      <c r="A23" s="468"/>
      <c r="K23" s="812" t="s">
        <v>528</v>
      </c>
      <c r="V23" s="437"/>
    </row>
    <row r="24" spans="1:22" ht="13.5" thickBot="1">
      <c r="A24" s="1494" t="s">
        <v>529</v>
      </c>
      <c r="B24" s="1520"/>
      <c r="C24" s="1495"/>
      <c r="D24" s="1494" t="s">
        <v>530</v>
      </c>
      <c r="E24" s="1495"/>
      <c r="F24" s="1494" t="s">
        <v>531</v>
      </c>
      <c r="G24" s="1495"/>
      <c r="H24" s="482"/>
      <c r="I24" s="482"/>
      <c r="J24" s="482"/>
      <c r="K24" s="482"/>
      <c r="L24" s="482"/>
      <c r="M24" s="1520" t="s">
        <v>515</v>
      </c>
      <c r="N24" s="1520"/>
      <c r="O24" s="1520"/>
      <c r="P24" s="1520"/>
      <c r="Q24" s="1520"/>
      <c r="R24" s="1520"/>
      <c r="S24" s="432"/>
      <c r="T24" s="432"/>
      <c r="U24" s="432"/>
      <c r="V24" s="435"/>
    </row>
    <row r="25" spans="1:22">
      <c r="A25" s="1487"/>
      <c r="B25" s="1488"/>
      <c r="C25" s="1489"/>
      <c r="D25" s="1490"/>
      <c r="E25" s="1491"/>
      <c r="F25" s="1490"/>
      <c r="G25" s="1492"/>
      <c r="H25" s="483"/>
      <c r="I25" s="432"/>
      <c r="J25" s="484"/>
      <c r="K25" s="484"/>
      <c r="L25" s="484"/>
      <c r="M25" s="484"/>
      <c r="N25" s="484"/>
      <c r="O25" s="432"/>
      <c r="P25" s="432"/>
      <c r="Q25" s="432"/>
      <c r="R25" s="432"/>
      <c r="S25" s="432"/>
      <c r="T25" s="1510"/>
      <c r="U25" s="1510"/>
      <c r="V25" s="485"/>
    </row>
    <row r="26" spans="1:22">
      <c r="A26" s="1481"/>
      <c r="B26" s="1482"/>
      <c r="C26" s="1483"/>
      <c r="D26" s="1484"/>
      <c r="E26" s="1485"/>
      <c r="F26" s="1484"/>
      <c r="G26" s="1486"/>
      <c r="H26" s="468" t="s">
        <v>532</v>
      </c>
      <c r="I26" s="810"/>
      <c r="J26" s="429"/>
      <c r="K26" s="429"/>
      <c r="L26" s="429"/>
      <c r="M26" s="429"/>
      <c r="N26" s="429"/>
      <c r="O26" s="813"/>
      <c r="P26" s="813"/>
      <c r="Q26" s="813"/>
      <c r="R26" s="813"/>
      <c r="S26" s="813"/>
      <c r="T26" s="813"/>
      <c r="U26" s="813"/>
      <c r="V26" s="486"/>
    </row>
    <row r="27" spans="1:22">
      <c r="A27" s="1481"/>
      <c r="B27" s="1482"/>
      <c r="C27" s="1483"/>
      <c r="D27" s="1484"/>
      <c r="E27" s="1485"/>
      <c r="F27" s="1484"/>
      <c r="G27" s="1486"/>
      <c r="H27" s="468" t="s">
        <v>533</v>
      </c>
      <c r="I27" s="808"/>
      <c r="J27" s="429"/>
      <c r="K27" s="429"/>
      <c r="L27" s="429"/>
      <c r="M27" s="429"/>
      <c r="N27" s="429"/>
      <c r="O27" s="808"/>
      <c r="P27" s="808"/>
      <c r="Q27" s="808"/>
      <c r="R27" s="808"/>
      <c r="S27" s="808"/>
      <c r="T27" s="808"/>
      <c r="U27" s="808"/>
      <c r="V27" s="487"/>
    </row>
    <row r="28" spans="1:22">
      <c r="A28" s="1481"/>
      <c r="B28" s="1482"/>
      <c r="C28" s="1483"/>
      <c r="D28" s="1484"/>
      <c r="E28" s="1485"/>
      <c r="F28" s="1484"/>
      <c r="G28" s="1493"/>
      <c r="H28" s="468" t="s">
        <v>534</v>
      </c>
      <c r="I28" s="808"/>
      <c r="J28" s="429"/>
      <c r="K28" s="429"/>
      <c r="L28" s="429"/>
      <c r="M28" s="429"/>
      <c r="N28" s="429"/>
      <c r="O28" s="808"/>
      <c r="P28" s="808"/>
      <c r="Q28" s="808"/>
      <c r="R28" s="808"/>
      <c r="S28" s="808"/>
      <c r="T28" s="808"/>
      <c r="U28" s="808"/>
      <c r="V28" s="487"/>
    </row>
    <row r="29" spans="1:22" ht="13.5" thickBot="1">
      <c r="A29" s="1475"/>
      <c r="B29" s="1476"/>
      <c r="C29" s="1477"/>
      <c r="D29" s="1478"/>
      <c r="E29" s="1479"/>
      <c r="F29" s="1478"/>
      <c r="G29" s="1480"/>
      <c r="H29" s="445" t="s">
        <v>535</v>
      </c>
      <c r="I29" s="422"/>
      <c r="J29" s="488"/>
      <c r="K29" s="488"/>
      <c r="L29" s="488"/>
      <c r="M29" s="488" t="s">
        <v>536</v>
      </c>
      <c r="N29" s="488"/>
      <c r="O29" s="422"/>
      <c r="P29" s="422"/>
      <c r="Q29" s="422"/>
      <c r="R29" s="422"/>
      <c r="S29" s="422"/>
      <c r="T29" s="422"/>
      <c r="U29" s="422"/>
      <c r="V29" s="489"/>
    </row>
    <row r="30" spans="1:22" ht="13.5" thickBot="1">
      <c r="A30" s="418" t="s">
        <v>537</v>
      </c>
      <c r="B30" s="1457"/>
      <c r="C30" s="1457"/>
      <c r="D30" s="1457"/>
      <c r="E30" s="1457"/>
      <c r="F30" s="1457"/>
      <c r="G30" s="1457"/>
      <c r="H30" s="1457"/>
      <c r="I30" s="1457"/>
      <c r="J30" s="1457"/>
      <c r="K30" s="1457"/>
      <c r="L30" s="1457"/>
      <c r="M30" s="1457"/>
      <c r="N30" s="1457"/>
      <c r="O30" s="1457"/>
      <c r="P30" s="1457"/>
      <c r="Q30" s="1457"/>
      <c r="R30" s="1457"/>
      <c r="S30" s="1457"/>
      <c r="T30" s="1457"/>
      <c r="U30" s="1457"/>
      <c r="V30" s="1458"/>
    </row>
    <row r="31" spans="1:22" ht="12.75" customHeight="1">
      <c r="A31" s="1496" t="s">
        <v>449</v>
      </c>
      <c r="B31" s="1497"/>
      <c r="C31" s="1497"/>
      <c r="D31" s="1497"/>
      <c r="E31" s="1497"/>
      <c r="F31" s="1497"/>
      <c r="G31" s="1497"/>
      <c r="H31" s="1497"/>
      <c r="I31" s="1497"/>
      <c r="J31" s="1497"/>
      <c r="K31" s="1497"/>
      <c r="L31" s="1497"/>
      <c r="M31" s="1497"/>
      <c r="N31" s="1497"/>
      <c r="O31" s="1497"/>
      <c r="P31" s="1497"/>
      <c r="Q31" s="1497"/>
      <c r="R31" s="1497"/>
      <c r="S31" s="1497"/>
      <c r="T31" s="1497"/>
      <c r="U31" s="1497"/>
      <c r="V31" s="1498"/>
    </row>
    <row r="32" spans="1:22">
      <c r="A32" s="702" t="s">
        <v>538</v>
      </c>
      <c r="B32" s="703"/>
      <c r="C32" s="703"/>
      <c r="D32" s="703"/>
      <c r="E32" s="703"/>
      <c r="F32" s="703"/>
      <c r="G32" s="703"/>
      <c r="H32" s="703"/>
      <c r="I32" s="703"/>
      <c r="J32" s="703"/>
      <c r="K32" s="703"/>
      <c r="L32" s="490"/>
      <c r="M32" s="490"/>
      <c r="N32" s="490"/>
      <c r="O32" s="443"/>
      <c r="P32" s="443"/>
      <c r="Q32" s="443"/>
      <c r="R32" s="443"/>
      <c r="S32" s="443"/>
      <c r="T32" s="443"/>
      <c r="U32" s="443"/>
      <c r="V32" s="491"/>
    </row>
    <row r="33" spans="1:22">
      <c r="A33" s="702" t="s">
        <v>453</v>
      </c>
      <c r="B33" s="703"/>
      <c r="C33" s="703"/>
      <c r="D33" s="703"/>
      <c r="E33" s="703"/>
      <c r="F33" s="703"/>
      <c r="G33" s="703"/>
      <c r="H33" s="703"/>
      <c r="I33" s="703"/>
      <c r="J33" s="703"/>
      <c r="K33" s="703"/>
      <c r="L33" s="490"/>
      <c r="M33" s="490"/>
      <c r="N33" s="490"/>
      <c r="O33" s="443"/>
      <c r="P33" s="443"/>
      <c r="Q33" s="443"/>
      <c r="R33" s="443"/>
      <c r="S33" s="443"/>
      <c r="T33" s="443"/>
      <c r="U33" s="443"/>
      <c r="V33" s="491"/>
    </row>
    <row r="34" spans="1:22" ht="13.5" thickBot="1">
      <c r="A34" s="704" t="s">
        <v>539</v>
      </c>
      <c r="B34" s="705"/>
      <c r="C34" s="706"/>
      <c r="D34" s="706"/>
      <c r="E34" s="706"/>
      <c r="F34" s="706"/>
      <c r="G34" s="706"/>
      <c r="H34" s="706"/>
      <c r="I34" s="706"/>
      <c r="J34" s="706"/>
      <c r="K34" s="706"/>
      <c r="L34" s="492"/>
      <c r="M34" s="492"/>
      <c r="N34" s="895"/>
      <c r="O34" s="478"/>
      <c r="P34" s="478"/>
      <c r="Q34" s="478"/>
      <c r="R34" s="478"/>
      <c r="S34" s="478"/>
      <c r="T34" s="478"/>
      <c r="U34" s="478"/>
      <c r="V34" s="481"/>
    </row>
    <row r="35" spans="1:22" s="417" customFormat="1" ht="22.5">
      <c r="A35" s="1459" t="s">
        <v>456</v>
      </c>
      <c r="B35" s="1460"/>
      <c r="C35" s="896" t="s">
        <v>457</v>
      </c>
      <c r="D35" s="1499" t="s">
        <v>413</v>
      </c>
      <c r="E35" s="1500"/>
      <c r="F35" s="493" t="s">
        <v>446</v>
      </c>
      <c r="G35" s="1461" t="s">
        <v>458</v>
      </c>
      <c r="H35" s="1461"/>
      <c r="I35" s="1461"/>
      <c r="J35" s="494" t="s">
        <v>417</v>
      </c>
      <c r="K35" s="495" t="s">
        <v>418</v>
      </c>
      <c r="L35" s="1462" t="s">
        <v>540</v>
      </c>
      <c r="M35" s="1463"/>
      <c r="N35" s="1463"/>
      <c r="O35" s="496"/>
      <c r="P35" s="496"/>
      <c r="Q35" s="496"/>
      <c r="R35" s="496"/>
      <c r="S35" s="496"/>
      <c r="T35" s="497"/>
      <c r="U35" s="497"/>
      <c r="V35" s="498"/>
    </row>
    <row r="36" spans="1:22" ht="13.5" thickBot="1">
      <c r="A36" s="499"/>
      <c r="B36" s="500"/>
      <c r="C36" s="499"/>
      <c r="D36" s="687" t="s">
        <v>421</v>
      </c>
      <c r="E36" s="501" t="s">
        <v>422</v>
      </c>
      <c r="F36" s="502"/>
      <c r="G36" s="503" t="s">
        <v>423</v>
      </c>
      <c r="H36" s="504" t="s">
        <v>424</v>
      </c>
      <c r="I36" s="503" t="s">
        <v>425</v>
      </c>
      <c r="J36" s="894"/>
      <c r="K36" s="505"/>
      <c r="L36" s="506"/>
      <c r="M36" s="429"/>
      <c r="N36" s="429"/>
      <c r="O36" s="429"/>
      <c r="P36" s="429"/>
      <c r="Q36" s="429"/>
      <c r="V36" s="437"/>
    </row>
    <row r="37" spans="1:22">
      <c r="A37" s="507" t="s">
        <v>459</v>
      </c>
      <c r="B37" s="508"/>
      <c r="C37" s="509"/>
      <c r="D37" s="510"/>
      <c r="E37" s="511"/>
      <c r="F37" s="512"/>
      <c r="G37" s="513"/>
      <c r="H37" s="509"/>
      <c r="I37" s="814"/>
      <c r="J37" s="514"/>
      <c r="K37" s="515"/>
      <c r="L37" s="506"/>
      <c r="M37" s="808"/>
      <c r="N37" s="808"/>
      <c r="O37" s="808"/>
      <c r="P37" s="808"/>
      <c r="Q37" s="808"/>
      <c r="V37" s="437"/>
    </row>
    <row r="38" spans="1:22">
      <c r="A38" s="516" t="s">
        <v>541</v>
      </c>
      <c r="B38" s="517"/>
      <c r="C38" s="518"/>
      <c r="D38" s="519"/>
      <c r="E38" s="520"/>
      <c r="F38" s="521"/>
      <c r="G38" s="522"/>
      <c r="H38" s="523"/>
      <c r="I38" s="523"/>
      <c r="J38" s="893"/>
      <c r="K38" s="524"/>
      <c r="L38" s="506"/>
      <c r="M38" s="808"/>
      <c r="N38" s="808"/>
      <c r="O38" s="808"/>
      <c r="P38" s="808"/>
      <c r="Q38" s="808"/>
      <c r="V38" s="437"/>
    </row>
    <row r="39" spans="1:22">
      <c r="A39" s="525" t="s">
        <v>465</v>
      </c>
      <c r="B39" s="526"/>
      <c r="C39" s="527"/>
      <c r="D39" s="527"/>
      <c r="E39" s="520"/>
      <c r="F39" s="521"/>
      <c r="G39" s="522"/>
      <c r="H39" s="523"/>
      <c r="I39" s="523"/>
      <c r="J39" s="473"/>
      <c r="K39" s="528"/>
      <c r="L39" s="470"/>
      <c r="M39" s="808"/>
      <c r="N39" s="808"/>
      <c r="O39" s="808"/>
      <c r="P39" s="808"/>
      <c r="Q39" s="808"/>
      <c r="V39" s="437"/>
    </row>
    <row r="40" spans="1:22" ht="12.75" customHeight="1">
      <c r="A40" s="516" t="s">
        <v>466</v>
      </c>
      <c r="B40" s="517"/>
      <c r="C40" s="518"/>
      <c r="D40" s="527"/>
      <c r="E40" s="520"/>
      <c r="F40" s="521"/>
      <c r="G40" s="522"/>
      <c r="H40" s="523"/>
      <c r="I40" s="523"/>
      <c r="J40" s="893"/>
      <c r="K40" s="524"/>
      <c r="L40" s="506"/>
      <c r="M40" s="429"/>
      <c r="N40" s="429"/>
      <c r="O40" s="429"/>
      <c r="P40" s="429"/>
      <c r="Q40" s="429"/>
      <c r="V40" s="437"/>
    </row>
    <row r="41" spans="1:22">
      <c r="A41" s="516" t="s">
        <v>467</v>
      </c>
      <c r="B41" s="517"/>
      <c r="C41" s="518"/>
      <c r="D41" s="527"/>
      <c r="E41" s="520"/>
      <c r="F41" s="521"/>
      <c r="G41" s="522"/>
      <c r="H41" s="523"/>
      <c r="I41" s="523"/>
      <c r="J41" s="893"/>
      <c r="K41" s="524"/>
      <c r="L41" s="506"/>
      <c r="M41" s="808"/>
      <c r="N41" s="808"/>
      <c r="O41" s="808"/>
      <c r="P41" s="808"/>
      <c r="Q41" s="808"/>
      <c r="V41" s="437"/>
    </row>
    <row r="42" spans="1:22">
      <c r="A42" s="529" t="s">
        <v>471</v>
      </c>
      <c r="B42" s="530"/>
      <c r="C42" s="531"/>
      <c r="D42" s="527"/>
      <c r="E42" s="520"/>
      <c r="F42" s="532"/>
      <c r="G42" s="533"/>
      <c r="H42" s="530"/>
      <c r="I42" s="534"/>
      <c r="J42" s="893"/>
      <c r="K42" s="524"/>
      <c r="L42" s="506"/>
      <c r="M42" s="808"/>
      <c r="N42" s="808"/>
      <c r="O42" s="808"/>
      <c r="P42" s="808"/>
      <c r="Q42" s="808"/>
      <c r="V42" s="437"/>
    </row>
    <row r="43" spans="1:22" ht="13.5" customHeight="1" thickBot="1">
      <c r="A43" s="535" t="s">
        <v>465</v>
      </c>
      <c r="B43" s="536"/>
      <c r="C43" s="537"/>
      <c r="D43" s="538"/>
      <c r="E43" s="539"/>
      <c r="F43" s="540"/>
      <c r="G43" s="541"/>
      <c r="H43" s="542"/>
      <c r="I43" s="542"/>
      <c r="J43" s="894"/>
      <c r="K43" s="505"/>
      <c r="L43" s="543"/>
      <c r="M43" s="488"/>
      <c r="N43" s="488"/>
      <c r="O43" s="488"/>
      <c r="P43" s="488"/>
      <c r="Q43" s="488"/>
      <c r="R43" s="421"/>
      <c r="S43" s="421"/>
      <c r="T43" s="421"/>
      <c r="U43" s="421"/>
      <c r="V43" s="446"/>
    </row>
    <row r="44" spans="1:22" ht="22.5" customHeight="1" thickBot="1">
      <c r="A44" s="1468" t="s">
        <v>475</v>
      </c>
      <c r="B44" s="1469"/>
      <c r="C44" s="1469"/>
      <c r="D44" s="1469"/>
      <c r="E44" s="1469"/>
      <c r="F44" s="1469"/>
      <c r="G44" s="1469"/>
      <c r="H44" s="1469"/>
      <c r="I44" s="1469"/>
      <c r="J44" s="1469"/>
      <c r="K44" s="1469"/>
      <c r="L44" s="1469"/>
      <c r="M44" s="1469"/>
      <c r="N44" s="1469"/>
      <c r="O44" s="1469"/>
      <c r="P44" s="1469"/>
      <c r="Q44" s="1469"/>
      <c r="R44" s="1469"/>
      <c r="S44" s="1469"/>
      <c r="T44" s="1469"/>
      <c r="U44" s="1469"/>
      <c r="V44" s="1470"/>
    </row>
    <row r="45" spans="1:22" ht="13.5" thickBot="1">
      <c r="A45" s="1471" t="s">
        <v>428</v>
      </c>
      <c r="B45" s="1457"/>
      <c r="C45" s="1457"/>
      <c r="D45" s="1457"/>
      <c r="E45" s="1457"/>
      <c r="F45" s="1457"/>
      <c r="G45" s="1457"/>
      <c r="H45" s="1457"/>
      <c r="I45" s="1457"/>
      <c r="J45" s="1457"/>
      <c r="K45" s="1457"/>
      <c r="L45" s="1457"/>
      <c r="M45" s="1457"/>
      <c r="N45" s="1457"/>
      <c r="O45" s="1457"/>
      <c r="P45" s="1457"/>
      <c r="Q45" s="1457"/>
      <c r="R45" s="1457"/>
      <c r="S45" s="1457"/>
      <c r="T45" s="1457"/>
      <c r="U45" s="1457"/>
      <c r="V45" s="1458"/>
    </row>
    <row r="46" spans="1:22" ht="13.5" thickBot="1">
      <c r="A46" s="1472" t="s">
        <v>542</v>
      </c>
      <c r="B46" s="1473"/>
      <c r="C46" s="1473"/>
      <c r="D46" s="1473"/>
      <c r="E46" s="1473"/>
      <c r="F46" s="1473"/>
      <c r="G46" s="1473"/>
      <c r="H46" s="1473"/>
      <c r="I46" s="1473"/>
      <c r="J46" s="1473"/>
      <c r="K46" s="1473"/>
      <c r="L46" s="1473"/>
      <c r="M46" s="1473"/>
      <c r="N46" s="1473"/>
      <c r="O46" s="1473"/>
      <c r="P46" s="1473"/>
      <c r="Q46" s="1473"/>
      <c r="R46" s="1473"/>
      <c r="S46" s="1473"/>
      <c r="T46" s="1473"/>
      <c r="U46" s="1473"/>
      <c r="V46" s="1474"/>
    </row>
    <row r="47" spans="1:22">
      <c r="A47" s="431" t="s">
        <v>498</v>
      </c>
      <c r="B47" s="432"/>
      <c r="C47" s="434"/>
      <c r="D47" s="434"/>
      <c r="E47" s="434"/>
      <c r="F47" s="544"/>
      <c r="G47" s="433" t="s">
        <v>543</v>
      </c>
      <c r="H47" s="438"/>
      <c r="I47" s="433" t="s">
        <v>432</v>
      </c>
      <c r="J47" s="432"/>
      <c r="K47" s="435"/>
      <c r="L47" s="431" t="s">
        <v>544</v>
      </c>
      <c r="M47" s="432"/>
      <c r="N47" s="434"/>
      <c r="O47" s="434"/>
      <c r="P47" s="434"/>
      <c r="Q47" s="434"/>
      <c r="R47" s="434"/>
      <c r="S47" s="434"/>
      <c r="T47" s="434"/>
      <c r="U47" s="544"/>
      <c r="V47" s="545" t="s">
        <v>432</v>
      </c>
    </row>
    <row r="48" spans="1:22" ht="13.5" thickBot="1">
      <c r="A48" s="420" t="s">
        <v>430</v>
      </c>
      <c r="B48" s="421"/>
      <c r="C48" s="422"/>
      <c r="D48" s="422"/>
      <c r="E48" s="422"/>
      <c r="F48" s="546"/>
      <c r="G48" s="1464"/>
      <c r="H48" s="1465"/>
      <c r="I48" s="1464"/>
      <c r="J48" s="1466"/>
      <c r="K48" s="1467"/>
      <c r="L48" s="420" t="s">
        <v>545</v>
      </c>
      <c r="M48" s="421"/>
      <c r="N48" s="422"/>
      <c r="O48" s="422"/>
      <c r="P48" s="422"/>
      <c r="Q48" s="422"/>
      <c r="R48" s="422"/>
      <c r="S48" s="422"/>
      <c r="T48" s="422"/>
      <c r="U48" s="546"/>
      <c r="V48" s="423"/>
    </row>
  </sheetData>
  <mergeCells count="40">
    <mergeCell ref="D11:E11"/>
    <mergeCell ref="D24:E24"/>
    <mergeCell ref="A31:V31"/>
    <mergeCell ref="D35:E35"/>
    <mergeCell ref="A1:V1"/>
    <mergeCell ref="O4:O5"/>
    <mergeCell ref="A11:C11"/>
    <mergeCell ref="T25:U25"/>
    <mergeCell ref="H12:V22"/>
    <mergeCell ref="A24:C24"/>
    <mergeCell ref="F11:G11"/>
    <mergeCell ref="B4:F5"/>
    <mergeCell ref="B2:F3"/>
    <mergeCell ref="L11:R11"/>
    <mergeCell ref="F24:G24"/>
    <mergeCell ref="M24:R24"/>
    <mergeCell ref="A25:C25"/>
    <mergeCell ref="D25:E25"/>
    <mergeCell ref="F25:G25"/>
    <mergeCell ref="A28:C28"/>
    <mergeCell ref="D28:E28"/>
    <mergeCell ref="F28:G28"/>
    <mergeCell ref="A29:C29"/>
    <mergeCell ref="D29:E29"/>
    <mergeCell ref="F29:G29"/>
    <mergeCell ref="A26:C26"/>
    <mergeCell ref="D26:E26"/>
    <mergeCell ref="F26:G26"/>
    <mergeCell ref="A27:C27"/>
    <mergeCell ref="D27:E27"/>
    <mergeCell ref="F27:G27"/>
    <mergeCell ref="B30:V30"/>
    <mergeCell ref="A35:B35"/>
    <mergeCell ref="G35:I35"/>
    <mergeCell ref="L35:N35"/>
    <mergeCell ref="G48:H48"/>
    <mergeCell ref="I48:K48"/>
    <mergeCell ref="A44:V44"/>
    <mergeCell ref="A45:V45"/>
    <mergeCell ref="A46:V46"/>
  </mergeCells>
  <printOptions horizontalCentered="1" verticalCentered="1"/>
  <pageMargins left="0.17" right="0.25" top="0.41" bottom="0.68" header="0.17" footer="0.16"/>
  <pageSetup scale="80" orientation="landscape"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76737" r:id="rId4" name="Check Box 1">
              <controlPr locked="0" defaultSize="0" autoFill="0" autoLine="0" autoPict="0">
                <anchor moveWithCells="1">
                  <from>
                    <xdr:col>3</xdr:col>
                    <xdr:colOff>295275</xdr:colOff>
                    <xdr:row>6</xdr:row>
                    <xdr:rowOff>142875</xdr:rowOff>
                  </from>
                  <to>
                    <xdr:col>3</xdr:col>
                    <xdr:colOff>609600</xdr:colOff>
                    <xdr:row>8</xdr:row>
                    <xdr:rowOff>28575</xdr:rowOff>
                  </to>
                </anchor>
              </controlPr>
            </control>
          </mc:Choice>
        </mc:AlternateContent>
        <mc:AlternateContent xmlns:mc="http://schemas.openxmlformats.org/markup-compatibility/2006">
          <mc:Choice Requires="x14">
            <control shapeId="2676738" r:id="rId5" name="Check Box 2">
              <controlPr locked="0" defaultSize="0" autoFill="0" autoLine="0" autoPict="0">
                <anchor moveWithCells="1">
                  <from>
                    <xdr:col>3</xdr:col>
                    <xdr:colOff>295275</xdr:colOff>
                    <xdr:row>7</xdr:row>
                    <xdr:rowOff>142875</xdr:rowOff>
                  </from>
                  <to>
                    <xdr:col>3</xdr:col>
                    <xdr:colOff>609600</xdr:colOff>
                    <xdr:row>9</xdr:row>
                    <xdr:rowOff>9525</xdr:rowOff>
                  </to>
                </anchor>
              </controlPr>
            </control>
          </mc:Choice>
        </mc:AlternateContent>
        <mc:AlternateContent xmlns:mc="http://schemas.openxmlformats.org/markup-compatibility/2006">
          <mc:Choice Requires="x14">
            <control shapeId="2676739" r:id="rId6" name="Check Box 3">
              <controlPr locked="0" defaultSize="0" autoFill="0" autoLine="0" autoPict="0">
                <anchor moveWithCells="1">
                  <from>
                    <xdr:col>7</xdr:col>
                    <xdr:colOff>295275</xdr:colOff>
                    <xdr:row>7</xdr:row>
                    <xdr:rowOff>142875</xdr:rowOff>
                  </from>
                  <to>
                    <xdr:col>7</xdr:col>
                    <xdr:colOff>647700</xdr:colOff>
                    <xdr:row>9</xdr:row>
                    <xdr:rowOff>9525</xdr:rowOff>
                  </to>
                </anchor>
              </controlPr>
            </control>
          </mc:Choice>
        </mc:AlternateContent>
        <mc:AlternateContent xmlns:mc="http://schemas.openxmlformats.org/markup-compatibility/2006">
          <mc:Choice Requires="x14">
            <control shapeId="2676740" r:id="rId7" name="Check Box 4">
              <controlPr locked="0" defaultSize="0" autoFill="0" autoLine="0" autoPict="0">
                <anchor moveWithCells="1">
                  <from>
                    <xdr:col>7</xdr:col>
                    <xdr:colOff>295275</xdr:colOff>
                    <xdr:row>6</xdr:row>
                    <xdr:rowOff>152400</xdr:rowOff>
                  </from>
                  <to>
                    <xdr:col>7</xdr:col>
                    <xdr:colOff>647700</xdr:colOff>
                    <xdr:row>8</xdr:row>
                    <xdr:rowOff>28575</xdr:rowOff>
                  </to>
                </anchor>
              </controlPr>
            </control>
          </mc:Choice>
        </mc:AlternateContent>
        <mc:AlternateContent xmlns:mc="http://schemas.openxmlformats.org/markup-compatibility/2006">
          <mc:Choice Requires="x14">
            <control shapeId="2676741" r:id="rId8" name="Check Box 5">
              <controlPr locked="0" defaultSize="0" autoFill="0" autoLine="0" autoPict="0">
                <anchor moveWithCells="1">
                  <from>
                    <xdr:col>13</xdr:col>
                    <xdr:colOff>76200</xdr:colOff>
                    <xdr:row>6</xdr:row>
                    <xdr:rowOff>142875</xdr:rowOff>
                  </from>
                  <to>
                    <xdr:col>14</xdr:col>
                    <xdr:colOff>85725</xdr:colOff>
                    <xdr:row>8</xdr:row>
                    <xdr:rowOff>28575</xdr:rowOff>
                  </to>
                </anchor>
              </controlPr>
            </control>
          </mc:Choice>
        </mc:AlternateContent>
        <mc:AlternateContent xmlns:mc="http://schemas.openxmlformats.org/markup-compatibility/2006">
          <mc:Choice Requires="x14">
            <control shapeId="2676742" r:id="rId9" name="Check Box 6">
              <controlPr locked="0" defaultSize="0" autoFill="0" autoLine="0" autoPict="0">
                <anchor moveWithCells="1">
                  <from>
                    <xdr:col>13</xdr:col>
                    <xdr:colOff>76200</xdr:colOff>
                    <xdr:row>7</xdr:row>
                    <xdr:rowOff>142875</xdr:rowOff>
                  </from>
                  <to>
                    <xdr:col>14</xdr:col>
                    <xdr:colOff>85725</xdr:colOff>
                    <xdr:row>9</xdr:row>
                    <xdr:rowOff>9525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CC239"/>
  <sheetViews>
    <sheetView zoomScaleNormal="100" workbookViewId="0">
      <selection activeCell="T32" sqref="T32"/>
    </sheetView>
  </sheetViews>
  <sheetFormatPr defaultRowHeight="15"/>
  <cols>
    <col min="1" max="1" width="2.85546875" customWidth="1"/>
    <col min="2" max="2" width="5" style="618" bestFit="1" customWidth="1"/>
    <col min="3" max="3" width="4" style="613" customWidth="1"/>
    <col min="4" max="13" width="8.140625" customWidth="1"/>
    <col min="14" max="14" width="4.140625" customWidth="1"/>
    <col min="16" max="16" width="2.140625" customWidth="1"/>
    <col min="17" max="17" width="31.42578125" style="619" customWidth="1"/>
    <col min="18" max="18" width="2.85546875" customWidth="1"/>
    <col min="19" max="81" width="9.140625" style="323" customWidth="1"/>
  </cols>
  <sheetData>
    <row r="1" spans="1:81">
      <c r="A1" s="323"/>
      <c r="B1" s="899"/>
      <c r="C1" s="596"/>
      <c r="D1" s="323"/>
      <c r="E1" s="323"/>
      <c r="F1" s="323"/>
      <c r="G1" s="323"/>
      <c r="H1" s="323"/>
      <c r="I1" s="323"/>
      <c r="J1" s="323"/>
      <c r="K1" s="323"/>
      <c r="L1" s="323"/>
      <c r="M1" s="323"/>
      <c r="N1" s="323"/>
      <c r="O1" s="323"/>
      <c r="P1" s="323"/>
      <c r="Q1" s="597"/>
      <c r="R1" s="323"/>
    </row>
    <row r="2" spans="1:81" ht="40.5" customHeight="1">
      <c r="A2" s="598"/>
      <c r="B2" s="1527" t="s">
        <v>546</v>
      </c>
      <c r="C2" s="1528"/>
      <c r="D2" s="1528"/>
      <c r="E2" s="1528"/>
      <c r="F2" s="1528"/>
      <c r="G2" s="1528"/>
      <c r="H2" s="1528"/>
      <c r="I2" s="1528"/>
      <c r="J2" s="1528"/>
      <c r="K2" s="1528"/>
      <c r="L2" s="1528"/>
      <c r="M2" s="1528"/>
      <c r="N2" s="1528"/>
      <c r="O2" s="1528"/>
      <c r="P2" s="1528"/>
      <c r="Q2" s="1529"/>
      <c r="R2" s="599"/>
    </row>
    <row r="3" spans="1:81" ht="12.75">
      <c r="A3" s="600"/>
      <c r="B3" s="1530"/>
      <c r="C3" s="1531"/>
      <c r="D3" s="1531"/>
      <c r="E3" s="1531"/>
      <c r="F3" s="1531"/>
      <c r="G3" s="1531"/>
      <c r="H3" s="1531"/>
      <c r="I3" s="1531"/>
      <c r="J3" s="1531"/>
      <c r="K3" s="1531"/>
      <c r="L3" s="1531"/>
      <c r="M3" s="1531"/>
      <c r="N3" s="1531"/>
      <c r="O3" s="1531"/>
      <c r="P3" s="1531"/>
      <c r="Q3" s="1532"/>
      <c r="R3" s="600"/>
    </row>
    <row r="4" spans="1:81" ht="23.25" customHeight="1">
      <c r="A4" s="603"/>
      <c r="B4" s="1534" t="s">
        <v>547</v>
      </c>
      <c r="C4" s="601">
        <v>10</v>
      </c>
      <c r="D4" s="604"/>
      <c r="E4" s="604"/>
      <c r="F4" s="604"/>
      <c r="G4" s="604"/>
      <c r="H4" s="604"/>
      <c r="I4" s="604"/>
      <c r="J4" s="604"/>
      <c r="K4" s="604"/>
      <c r="L4" s="604"/>
      <c r="M4" s="604"/>
      <c r="N4" s="600"/>
      <c r="O4" s="604"/>
      <c r="P4" s="600"/>
      <c r="Q4" s="1535" t="s">
        <v>548</v>
      </c>
      <c r="R4" s="605"/>
    </row>
    <row r="5" spans="1:81" ht="23.25" customHeight="1">
      <c r="A5" s="603"/>
      <c r="B5" s="1534"/>
      <c r="C5" s="601">
        <v>9</v>
      </c>
      <c r="D5" s="604"/>
      <c r="E5" s="604"/>
      <c r="F5" s="604"/>
      <c r="G5" s="604"/>
      <c r="H5" s="604"/>
      <c r="I5" s="604"/>
      <c r="J5" s="604"/>
      <c r="K5" s="604"/>
      <c r="L5" s="604"/>
      <c r="M5" s="604"/>
      <c r="N5" s="600"/>
      <c r="O5" s="600"/>
      <c r="P5" s="600"/>
      <c r="Q5" s="1535"/>
      <c r="R5" s="605"/>
    </row>
    <row r="6" spans="1:81" ht="23.25" customHeight="1">
      <c r="A6" s="603"/>
      <c r="B6" s="1534"/>
      <c r="C6" s="601">
        <v>8</v>
      </c>
      <c r="D6" s="606"/>
      <c r="E6" s="606"/>
      <c r="F6" s="606"/>
      <c r="G6" s="607"/>
      <c r="H6" s="607"/>
      <c r="I6" s="607"/>
      <c r="J6" s="607"/>
      <c r="K6" s="607"/>
      <c r="L6" s="607"/>
      <c r="M6" s="607"/>
      <c r="N6" s="600"/>
      <c r="P6" s="600"/>
      <c r="Q6" s="608"/>
      <c r="R6" s="605"/>
    </row>
    <row r="7" spans="1:81" ht="23.25" customHeight="1">
      <c r="A7" s="603"/>
      <c r="B7" s="1534"/>
      <c r="C7" s="601">
        <v>7</v>
      </c>
      <c r="D7" s="606"/>
      <c r="E7" s="606"/>
      <c r="F7" s="606"/>
      <c r="G7" s="607"/>
      <c r="H7" s="607"/>
      <c r="I7" s="607"/>
      <c r="J7" s="607"/>
      <c r="K7" s="607"/>
      <c r="L7" s="607"/>
      <c r="M7" s="607"/>
      <c r="N7" s="600"/>
      <c r="O7" s="607"/>
      <c r="P7" s="600"/>
      <c r="Q7" s="1535" t="s">
        <v>549</v>
      </c>
      <c r="R7" s="605"/>
    </row>
    <row r="8" spans="1:81" ht="23.25" customHeight="1">
      <c r="A8" s="603"/>
      <c r="B8" s="1534"/>
      <c r="C8" s="601">
        <v>6</v>
      </c>
      <c r="D8" s="606"/>
      <c r="E8" s="606"/>
      <c r="F8" s="606"/>
      <c r="G8" s="607"/>
      <c r="H8" s="607"/>
      <c r="I8" s="607"/>
      <c r="J8" s="607"/>
      <c r="K8" s="607"/>
      <c r="L8" s="607"/>
      <c r="M8" s="607"/>
      <c r="N8" s="600"/>
      <c r="O8" s="600"/>
      <c r="P8" s="600"/>
      <c r="Q8" s="1535"/>
      <c r="R8" s="605"/>
    </row>
    <row r="9" spans="1:81" ht="23.25" customHeight="1">
      <c r="A9" s="603"/>
      <c r="B9" s="1534"/>
      <c r="C9" s="601">
        <v>5</v>
      </c>
      <c r="D9" s="606"/>
      <c r="E9" s="606"/>
      <c r="F9" s="606"/>
      <c r="G9" s="607"/>
      <c r="H9" s="607"/>
      <c r="I9" s="607"/>
      <c r="J9" s="607"/>
      <c r="K9" s="607"/>
      <c r="L9" s="607"/>
      <c r="M9" s="607"/>
      <c r="N9" s="600"/>
      <c r="O9" s="600"/>
      <c r="P9" s="600"/>
      <c r="Q9" s="602"/>
      <c r="R9" s="605"/>
    </row>
    <row r="10" spans="1:81" ht="23.25" customHeight="1">
      <c r="A10" s="603"/>
      <c r="B10" s="1534"/>
      <c r="C10" s="601">
        <v>4</v>
      </c>
      <c r="D10" s="606"/>
      <c r="E10" s="606"/>
      <c r="F10" s="606"/>
      <c r="G10" s="609"/>
      <c r="H10" s="609"/>
      <c r="I10" s="609"/>
      <c r="J10" s="609"/>
      <c r="K10" s="609"/>
      <c r="L10" s="609"/>
      <c r="M10" s="609"/>
      <c r="N10" s="600"/>
      <c r="O10" s="609"/>
      <c r="P10" s="600"/>
      <c r="Q10" s="1535" t="s">
        <v>550</v>
      </c>
      <c r="R10" s="605"/>
    </row>
    <row r="11" spans="1:81" ht="23.25" customHeight="1">
      <c r="A11" s="603"/>
      <c r="B11" s="1534"/>
      <c r="C11" s="601">
        <v>3</v>
      </c>
      <c r="D11" s="606"/>
      <c r="E11" s="606"/>
      <c r="F11" s="606"/>
      <c r="G11" s="606"/>
      <c r="H11" s="609"/>
      <c r="I11" s="609"/>
      <c r="J11" s="609"/>
      <c r="K11" s="609"/>
      <c r="L11" s="609"/>
      <c r="M11" s="609"/>
      <c r="N11" s="600"/>
      <c r="O11" s="600"/>
      <c r="P11" s="600"/>
      <c r="Q11" s="1535"/>
      <c r="R11" s="605"/>
    </row>
    <row r="12" spans="1:81" ht="23.25" customHeight="1">
      <c r="A12" s="603"/>
      <c r="B12" s="1534"/>
      <c r="C12" s="601">
        <v>2</v>
      </c>
      <c r="D12" s="606"/>
      <c r="E12" s="606"/>
      <c r="F12" s="606"/>
      <c r="G12" s="606"/>
      <c r="H12" s="606"/>
      <c r="I12" s="606"/>
      <c r="J12" s="609"/>
      <c r="K12" s="609"/>
      <c r="L12" s="609"/>
      <c r="M12" s="609"/>
      <c r="N12" s="600"/>
      <c r="O12" s="600"/>
      <c r="P12" s="600"/>
      <c r="Q12" s="610"/>
      <c r="R12" s="605"/>
    </row>
    <row r="13" spans="1:81" ht="23.25" customHeight="1">
      <c r="A13" s="603"/>
      <c r="B13" s="1534"/>
      <c r="C13" s="601">
        <v>1</v>
      </c>
      <c r="D13" s="606"/>
      <c r="E13" s="606"/>
      <c r="F13" s="606"/>
      <c r="G13" s="606"/>
      <c r="H13" s="606"/>
      <c r="I13" s="606"/>
      <c r="J13" s="606"/>
      <c r="K13" s="606"/>
      <c r="L13" s="609"/>
      <c r="M13" s="609"/>
      <c r="N13" s="600"/>
      <c r="O13" s="606"/>
      <c r="P13" s="600"/>
      <c r="Q13" s="1535" t="s">
        <v>551</v>
      </c>
      <c r="R13" s="605"/>
    </row>
    <row r="14" spans="1:81" s="613" customFormat="1" ht="20.25">
      <c r="A14" s="611"/>
      <c r="B14" s="612"/>
      <c r="C14" s="601"/>
      <c r="D14" s="601">
        <v>1</v>
      </c>
      <c r="E14" s="601">
        <v>2</v>
      </c>
      <c r="F14" s="601">
        <v>3</v>
      </c>
      <c r="G14" s="601">
        <v>4</v>
      </c>
      <c r="H14" s="601">
        <v>5</v>
      </c>
      <c r="I14" s="601">
        <v>6</v>
      </c>
      <c r="J14" s="601">
        <v>7</v>
      </c>
      <c r="K14" s="601">
        <v>8</v>
      </c>
      <c r="L14" s="601">
        <v>9</v>
      </c>
      <c r="M14" s="601">
        <v>10</v>
      </c>
      <c r="N14" s="601"/>
      <c r="O14" s="601"/>
      <c r="P14" s="601"/>
      <c r="Q14" s="1535"/>
      <c r="R14" s="601"/>
      <c r="S14" s="596"/>
      <c r="T14" s="596"/>
      <c r="U14" s="596"/>
      <c r="V14" s="596"/>
      <c r="W14" s="596"/>
      <c r="X14" s="596"/>
      <c r="Y14" s="596"/>
      <c r="Z14" s="596"/>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596"/>
      <c r="AW14" s="596"/>
      <c r="AX14" s="596"/>
      <c r="AY14" s="596"/>
      <c r="AZ14" s="596"/>
      <c r="BA14" s="596"/>
      <c r="BB14" s="596"/>
      <c r="BC14" s="596"/>
      <c r="BD14" s="596"/>
      <c r="BE14" s="596"/>
      <c r="BF14" s="596"/>
      <c r="BG14" s="596"/>
      <c r="BH14" s="596"/>
      <c r="BI14" s="596"/>
      <c r="BJ14" s="596"/>
      <c r="BK14" s="596"/>
      <c r="BL14" s="596"/>
      <c r="BM14" s="596"/>
      <c r="BN14" s="596"/>
      <c r="BO14" s="596"/>
      <c r="BP14" s="596"/>
      <c r="BQ14" s="596"/>
      <c r="BR14" s="596"/>
      <c r="BS14" s="596"/>
      <c r="BT14" s="596"/>
      <c r="BU14" s="596"/>
      <c r="BV14" s="596"/>
      <c r="BW14" s="596"/>
      <c r="BX14" s="596"/>
      <c r="BY14" s="596"/>
      <c r="BZ14" s="596"/>
      <c r="CA14" s="596"/>
      <c r="CB14" s="596"/>
      <c r="CC14" s="596"/>
    </row>
    <row r="15" spans="1:81" ht="60.75" customHeight="1">
      <c r="A15" s="603"/>
      <c r="B15" s="614"/>
      <c r="C15" s="615"/>
      <c r="D15" s="1533" t="s">
        <v>552</v>
      </c>
      <c r="E15" s="1533"/>
      <c r="F15" s="1533"/>
      <c r="G15" s="1533"/>
      <c r="H15" s="1533"/>
      <c r="I15" s="1533"/>
      <c r="J15" s="1533"/>
      <c r="K15" s="1533"/>
      <c r="L15" s="1533"/>
      <c r="M15" s="1533"/>
      <c r="N15" s="616"/>
      <c r="O15" s="616"/>
      <c r="P15" s="616"/>
      <c r="Q15" s="617"/>
      <c r="R15" s="600"/>
    </row>
    <row r="16" spans="1:81">
      <c r="A16" s="323"/>
      <c r="B16" s="899"/>
      <c r="C16" s="596"/>
      <c r="D16" s="323"/>
      <c r="E16" s="323"/>
      <c r="F16" s="323"/>
      <c r="G16" s="323"/>
      <c r="H16" s="323"/>
      <c r="I16" s="323"/>
      <c r="J16" s="323"/>
      <c r="K16" s="323"/>
      <c r="L16" s="323"/>
      <c r="M16" s="323"/>
      <c r="N16" s="323"/>
      <c r="O16" s="323"/>
      <c r="P16" s="323"/>
      <c r="Q16" s="597"/>
      <c r="R16" s="323"/>
    </row>
    <row r="17" spans="1:18">
      <c r="A17" s="323"/>
      <c r="B17" s="899"/>
      <c r="C17" s="596"/>
      <c r="D17" s="323"/>
      <c r="E17" s="323"/>
      <c r="F17" s="323"/>
      <c r="G17" s="323"/>
      <c r="H17" s="323"/>
      <c r="I17" s="323"/>
      <c r="J17" s="323"/>
      <c r="K17" s="323"/>
      <c r="L17" s="323"/>
      <c r="M17" s="323"/>
      <c r="N17" s="323"/>
      <c r="O17" s="323"/>
      <c r="P17" s="323"/>
      <c r="Q17" s="597"/>
      <c r="R17" s="323"/>
    </row>
    <row r="18" spans="1:18">
      <c r="A18" s="323"/>
      <c r="B18" s="899"/>
      <c r="C18" s="596"/>
      <c r="D18" s="323"/>
      <c r="E18" s="323"/>
      <c r="F18" s="323"/>
      <c r="G18" s="323"/>
      <c r="H18" s="323"/>
      <c r="I18" s="323"/>
      <c r="J18" s="323"/>
      <c r="K18" s="323"/>
      <c r="L18" s="323"/>
      <c r="M18" s="323"/>
      <c r="N18" s="323"/>
      <c r="O18" s="323"/>
      <c r="P18" s="323"/>
      <c r="Q18" s="597"/>
      <c r="R18" s="323"/>
    </row>
    <row r="19" spans="1:18">
      <c r="A19" s="323"/>
      <c r="B19" s="899"/>
      <c r="C19" s="596"/>
      <c r="D19" s="323"/>
      <c r="E19" s="323"/>
      <c r="F19" s="323"/>
      <c r="G19" s="323"/>
      <c r="H19" s="323"/>
      <c r="I19" s="323"/>
      <c r="J19" s="323"/>
      <c r="K19" s="323"/>
      <c r="L19" s="323"/>
      <c r="M19" s="323"/>
      <c r="N19" s="323"/>
      <c r="O19" s="323"/>
      <c r="P19" s="323"/>
      <c r="Q19" s="597"/>
      <c r="R19" s="323"/>
    </row>
    <row r="20" spans="1:18">
      <c r="A20" s="323"/>
      <c r="B20" s="899"/>
      <c r="C20" s="596"/>
      <c r="D20" s="323"/>
      <c r="E20" s="323"/>
      <c r="F20" s="323"/>
      <c r="G20" s="323"/>
      <c r="H20" s="323"/>
      <c r="I20" s="323"/>
      <c r="J20" s="323"/>
      <c r="K20" s="323"/>
      <c r="L20" s="323"/>
      <c r="M20" s="323"/>
      <c r="N20" s="323"/>
      <c r="O20" s="323"/>
      <c r="P20" s="323"/>
      <c r="Q20" s="597"/>
      <c r="R20" s="323"/>
    </row>
    <row r="21" spans="1:18">
      <c r="A21" s="323"/>
      <c r="B21" s="899"/>
      <c r="C21" s="596"/>
      <c r="D21" s="323"/>
      <c r="E21" s="323"/>
      <c r="F21" s="323"/>
      <c r="G21" s="323"/>
      <c r="H21" s="323"/>
      <c r="I21" s="323"/>
      <c r="J21" s="323"/>
      <c r="K21" s="323"/>
      <c r="L21" s="323"/>
      <c r="M21" s="323"/>
      <c r="N21" s="323"/>
      <c r="O21" s="323"/>
      <c r="P21" s="323"/>
      <c r="Q21" s="597"/>
      <c r="R21" s="323"/>
    </row>
    <row r="22" spans="1:18">
      <c r="A22" s="323"/>
      <c r="B22" s="899"/>
      <c r="C22" s="596"/>
      <c r="D22" s="323"/>
      <c r="E22" s="323"/>
      <c r="F22" s="323"/>
      <c r="G22" s="323"/>
      <c r="H22" s="323"/>
      <c r="I22" s="323"/>
      <c r="J22" s="323"/>
      <c r="K22" s="323"/>
      <c r="L22" s="323"/>
      <c r="M22" s="323"/>
      <c r="N22" s="323"/>
      <c r="O22" s="323"/>
      <c r="P22" s="323"/>
      <c r="Q22" s="597"/>
      <c r="R22" s="323"/>
    </row>
    <row r="23" spans="1:18">
      <c r="A23" s="323"/>
      <c r="B23" s="899"/>
      <c r="C23" s="596"/>
      <c r="D23" s="323"/>
      <c r="E23" s="323"/>
      <c r="F23" s="323"/>
      <c r="G23" s="323"/>
      <c r="H23" s="323"/>
      <c r="I23" s="323"/>
      <c r="J23" s="323"/>
      <c r="K23" s="323"/>
      <c r="L23" s="323"/>
      <c r="M23" s="323"/>
      <c r="N23" s="323"/>
      <c r="O23" s="323"/>
      <c r="P23" s="323"/>
      <c r="Q23" s="597"/>
      <c r="R23" s="323"/>
    </row>
    <row r="24" spans="1:18">
      <c r="A24" s="323"/>
      <c r="B24" s="899"/>
      <c r="C24" s="596"/>
      <c r="D24" s="323"/>
      <c r="E24" s="323"/>
      <c r="F24" s="323"/>
      <c r="G24" s="323"/>
      <c r="H24" s="323"/>
      <c r="I24" s="323"/>
      <c r="J24" s="323"/>
      <c r="K24" s="323"/>
      <c r="L24" s="323"/>
      <c r="M24" s="323"/>
      <c r="N24" s="323"/>
      <c r="O24" s="323"/>
      <c r="P24" s="323"/>
      <c r="Q24" s="597"/>
      <c r="R24" s="323"/>
    </row>
    <row r="25" spans="1:18">
      <c r="A25" s="323"/>
      <c r="B25" s="899"/>
      <c r="C25" s="596"/>
      <c r="D25" s="323"/>
      <c r="E25" s="323"/>
      <c r="F25" s="323"/>
      <c r="G25" s="323"/>
      <c r="H25" s="323"/>
      <c r="I25" s="323"/>
      <c r="J25" s="323"/>
      <c r="K25" s="323"/>
      <c r="L25" s="323"/>
      <c r="M25" s="323"/>
      <c r="N25" s="323"/>
      <c r="O25" s="323"/>
      <c r="P25" s="323"/>
      <c r="Q25" s="597"/>
      <c r="R25" s="323"/>
    </row>
    <row r="26" spans="1:18">
      <c r="A26" s="323"/>
      <c r="B26" s="899"/>
      <c r="C26" s="596"/>
      <c r="D26" s="323"/>
      <c r="E26" s="323"/>
      <c r="F26" s="323"/>
      <c r="G26" s="323"/>
      <c r="H26" s="323"/>
      <c r="I26" s="323"/>
      <c r="J26" s="323"/>
      <c r="K26" s="323"/>
      <c r="L26" s="323"/>
      <c r="M26" s="323"/>
      <c r="N26" s="323"/>
      <c r="O26" s="323"/>
      <c r="P26" s="323"/>
      <c r="Q26" s="597"/>
      <c r="R26" s="323"/>
    </row>
    <row r="27" spans="1:18">
      <c r="A27" s="323"/>
      <c r="B27" s="899"/>
      <c r="C27" s="596"/>
      <c r="D27" s="323"/>
      <c r="E27" s="323"/>
      <c r="F27" s="323"/>
      <c r="G27" s="323"/>
      <c r="H27" s="323"/>
      <c r="I27" s="323"/>
      <c r="J27" s="323"/>
      <c r="K27" s="323"/>
      <c r="L27" s="323"/>
      <c r="M27" s="323"/>
      <c r="N27" s="323"/>
      <c r="O27" s="323"/>
      <c r="P27" s="323"/>
      <c r="Q27" s="597"/>
      <c r="R27" s="323"/>
    </row>
    <row r="28" spans="1:18">
      <c r="A28" s="323"/>
      <c r="B28" s="899"/>
      <c r="C28" s="596"/>
      <c r="D28" s="323"/>
      <c r="E28" s="323"/>
      <c r="F28" s="323"/>
      <c r="G28" s="323"/>
      <c r="H28" s="323"/>
      <c r="I28" s="323"/>
      <c r="J28" s="323"/>
      <c r="K28" s="323"/>
      <c r="L28" s="323"/>
      <c r="M28" s="323"/>
      <c r="N28" s="323"/>
      <c r="O28" s="323"/>
      <c r="P28" s="323"/>
      <c r="Q28" s="597"/>
      <c r="R28" s="323"/>
    </row>
    <row r="29" spans="1:18">
      <c r="A29" s="323"/>
      <c r="B29" s="899"/>
      <c r="C29" s="596"/>
      <c r="D29" s="323"/>
      <c r="E29" s="323"/>
      <c r="F29" s="323"/>
      <c r="G29" s="323"/>
      <c r="H29" s="323"/>
      <c r="I29" s="323"/>
      <c r="J29" s="323"/>
      <c r="K29" s="323"/>
      <c r="L29" s="323"/>
      <c r="M29" s="323"/>
      <c r="N29" s="323"/>
      <c r="O29" s="323"/>
      <c r="P29" s="323"/>
      <c r="Q29" s="597"/>
      <c r="R29" s="323"/>
    </row>
    <row r="30" spans="1:18">
      <c r="A30" s="323"/>
      <c r="B30" s="899"/>
      <c r="C30" s="596"/>
      <c r="D30" s="323"/>
      <c r="E30" s="323"/>
      <c r="F30" s="323"/>
      <c r="G30" s="323"/>
      <c r="H30" s="323"/>
      <c r="I30" s="323"/>
      <c r="J30" s="323"/>
      <c r="K30" s="323"/>
      <c r="L30" s="323"/>
      <c r="M30" s="323"/>
      <c r="N30" s="323"/>
      <c r="O30" s="323"/>
      <c r="P30" s="323"/>
      <c r="Q30" s="597"/>
      <c r="R30" s="323"/>
    </row>
    <row r="31" spans="1:18">
      <c r="A31" s="323"/>
      <c r="B31" s="899"/>
      <c r="C31" s="596"/>
      <c r="D31" s="323"/>
      <c r="E31" s="323"/>
      <c r="F31" s="323"/>
      <c r="G31" s="323"/>
      <c r="H31" s="323"/>
      <c r="I31" s="323"/>
      <c r="J31" s="323"/>
      <c r="K31" s="323"/>
      <c r="L31" s="323"/>
      <c r="M31" s="323"/>
      <c r="N31" s="323"/>
      <c r="O31" s="323"/>
      <c r="P31" s="323"/>
      <c r="Q31" s="597"/>
      <c r="R31" s="323"/>
    </row>
    <row r="32" spans="1:18">
      <c r="A32" s="323"/>
      <c r="B32" s="899"/>
      <c r="C32" s="596"/>
      <c r="D32" s="323"/>
      <c r="E32" s="323"/>
      <c r="F32" s="323"/>
      <c r="G32" s="323"/>
      <c r="H32" s="323"/>
      <c r="I32" s="323"/>
      <c r="J32" s="323"/>
      <c r="K32" s="323"/>
      <c r="L32" s="323"/>
      <c r="M32" s="323"/>
      <c r="N32" s="323"/>
      <c r="O32" s="323"/>
      <c r="P32" s="323"/>
      <c r="Q32" s="597"/>
      <c r="R32" s="323"/>
    </row>
    <row r="33" spans="1:18">
      <c r="A33" s="323"/>
      <c r="B33" s="899"/>
      <c r="C33" s="596"/>
      <c r="D33" s="323"/>
      <c r="E33" s="323"/>
      <c r="F33" s="323"/>
      <c r="G33" s="323"/>
      <c r="H33" s="323"/>
      <c r="I33" s="323"/>
      <c r="J33" s="323"/>
      <c r="K33" s="323"/>
      <c r="L33" s="323"/>
      <c r="M33" s="323"/>
      <c r="N33" s="323"/>
      <c r="O33" s="323"/>
      <c r="P33" s="323"/>
      <c r="Q33" s="597"/>
      <c r="R33" s="323"/>
    </row>
    <row r="34" spans="1:18">
      <c r="A34" s="323"/>
      <c r="B34" s="899"/>
      <c r="C34" s="596"/>
      <c r="D34" s="323"/>
      <c r="E34" s="323"/>
      <c r="F34" s="323"/>
      <c r="G34" s="323"/>
      <c r="H34" s="323"/>
      <c r="I34" s="323"/>
      <c r="J34" s="323"/>
      <c r="K34" s="323"/>
      <c r="L34" s="323"/>
      <c r="M34" s="323"/>
      <c r="N34" s="323"/>
      <c r="O34" s="323"/>
      <c r="P34" s="323"/>
      <c r="Q34" s="597"/>
      <c r="R34" s="323"/>
    </row>
    <row r="35" spans="1:18">
      <c r="A35" s="323"/>
      <c r="B35" s="899"/>
      <c r="C35" s="596"/>
      <c r="D35" s="323"/>
      <c r="E35" s="323"/>
      <c r="F35" s="323"/>
      <c r="G35" s="323"/>
      <c r="H35" s="323"/>
      <c r="I35" s="323"/>
      <c r="J35" s="323"/>
      <c r="K35" s="323"/>
      <c r="L35" s="323"/>
      <c r="M35" s="323"/>
      <c r="N35" s="323"/>
      <c r="O35" s="323"/>
      <c r="P35" s="323"/>
      <c r="Q35" s="597"/>
      <c r="R35" s="323"/>
    </row>
    <row r="36" spans="1:18">
      <c r="A36" s="323"/>
      <c r="B36" s="899"/>
      <c r="C36" s="596"/>
      <c r="D36" s="323"/>
      <c r="E36" s="323"/>
      <c r="F36" s="323"/>
      <c r="G36" s="323"/>
      <c r="H36" s="323"/>
      <c r="I36" s="323"/>
      <c r="J36" s="323"/>
      <c r="K36" s="323"/>
      <c r="L36" s="323"/>
      <c r="M36" s="323"/>
      <c r="N36" s="323"/>
      <c r="O36" s="323"/>
      <c r="P36" s="323"/>
      <c r="Q36" s="597"/>
      <c r="R36" s="323"/>
    </row>
    <row r="37" spans="1:18">
      <c r="A37" s="323"/>
      <c r="B37" s="899"/>
      <c r="C37" s="596"/>
      <c r="D37" s="323"/>
      <c r="E37" s="323"/>
      <c r="F37" s="323"/>
      <c r="G37" s="323"/>
      <c r="H37" s="323"/>
      <c r="I37" s="323"/>
      <c r="J37" s="323"/>
      <c r="K37" s="323"/>
      <c r="L37" s="323"/>
      <c r="M37" s="323"/>
      <c r="N37" s="323"/>
      <c r="O37" s="323"/>
      <c r="P37" s="323"/>
      <c r="Q37" s="597"/>
      <c r="R37" s="323"/>
    </row>
    <row r="38" spans="1:18">
      <c r="A38" s="323"/>
      <c r="B38" s="899"/>
      <c r="C38" s="596"/>
      <c r="D38" s="323"/>
      <c r="E38" s="323"/>
      <c r="F38" s="323"/>
      <c r="G38" s="323"/>
      <c r="H38" s="323"/>
      <c r="I38" s="323"/>
      <c r="J38" s="323"/>
      <c r="K38" s="323"/>
      <c r="L38" s="323"/>
      <c r="M38" s="323"/>
      <c r="N38" s="323"/>
      <c r="O38" s="323"/>
      <c r="P38" s="323"/>
      <c r="Q38" s="597"/>
      <c r="R38" s="323"/>
    </row>
    <row r="39" spans="1:18">
      <c r="A39" s="323"/>
      <c r="B39" s="899"/>
      <c r="C39" s="596"/>
      <c r="D39" s="323"/>
      <c r="E39" s="323"/>
      <c r="F39" s="323"/>
      <c r="G39" s="323"/>
      <c r="H39" s="323"/>
      <c r="I39" s="323"/>
      <c r="J39" s="323"/>
      <c r="K39" s="323"/>
      <c r="L39" s="323"/>
      <c r="M39" s="323"/>
      <c r="N39" s="323"/>
      <c r="O39" s="323"/>
      <c r="P39" s="323"/>
      <c r="Q39" s="597"/>
      <c r="R39" s="323"/>
    </row>
    <row r="40" spans="1:18">
      <c r="A40" s="323"/>
      <c r="B40" s="899"/>
      <c r="C40" s="596"/>
      <c r="D40" s="323"/>
      <c r="E40" s="323"/>
      <c r="F40" s="323"/>
      <c r="G40" s="323"/>
      <c r="H40" s="323"/>
      <c r="I40" s="323"/>
      <c r="J40" s="323"/>
      <c r="K40" s="323"/>
      <c r="L40" s="323"/>
      <c r="M40" s="323"/>
      <c r="N40" s="323"/>
      <c r="O40" s="323"/>
      <c r="P40" s="323"/>
      <c r="Q40" s="597"/>
      <c r="R40" s="323"/>
    </row>
    <row r="41" spans="1:18">
      <c r="A41" s="323"/>
      <c r="B41" s="899"/>
      <c r="C41" s="596"/>
      <c r="D41" s="323"/>
      <c r="E41" s="323"/>
      <c r="F41" s="323"/>
      <c r="G41" s="323"/>
      <c r="H41" s="323"/>
      <c r="I41" s="323"/>
      <c r="J41" s="323"/>
      <c r="K41" s="323"/>
      <c r="L41" s="323"/>
      <c r="M41" s="323"/>
      <c r="N41" s="323"/>
      <c r="O41" s="323"/>
      <c r="P41" s="323"/>
      <c r="Q41" s="597"/>
      <c r="R41" s="323"/>
    </row>
    <row r="42" spans="1:18">
      <c r="A42" s="323"/>
      <c r="B42" s="899"/>
      <c r="C42" s="596"/>
      <c r="D42" s="323"/>
      <c r="E42" s="323"/>
      <c r="F42" s="323"/>
      <c r="G42" s="323"/>
      <c r="H42" s="323"/>
      <c r="I42" s="323"/>
      <c r="J42" s="323"/>
      <c r="K42" s="323"/>
      <c r="L42" s="323"/>
      <c r="M42" s="323"/>
      <c r="N42" s="323"/>
      <c r="O42" s="323"/>
      <c r="P42" s="323"/>
      <c r="Q42" s="597"/>
      <c r="R42" s="323"/>
    </row>
    <row r="43" spans="1:18">
      <c r="A43" s="323"/>
      <c r="B43" s="899"/>
      <c r="C43" s="596"/>
      <c r="D43" s="323"/>
      <c r="E43" s="323"/>
      <c r="F43" s="323"/>
      <c r="G43" s="323"/>
      <c r="H43" s="323"/>
      <c r="I43" s="323"/>
      <c r="J43" s="323"/>
      <c r="K43" s="323"/>
      <c r="L43" s="323"/>
      <c r="M43" s="323"/>
      <c r="N43" s="323"/>
      <c r="O43" s="323"/>
      <c r="P43" s="323"/>
      <c r="Q43" s="597"/>
      <c r="R43" s="323"/>
    </row>
    <row r="44" spans="1:18">
      <c r="A44" s="323"/>
      <c r="B44" s="899"/>
      <c r="C44" s="596"/>
      <c r="D44" s="323"/>
      <c r="E44" s="323"/>
      <c r="F44" s="323"/>
      <c r="G44" s="323"/>
      <c r="H44" s="323"/>
      <c r="I44" s="323"/>
      <c r="J44" s="323"/>
      <c r="K44" s="323"/>
      <c r="L44" s="323"/>
      <c r="M44" s="323"/>
      <c r="N44" s="323"/>
      <c r="O44" s="323"/>
      <c r="P44" s="323"/>
      <c r="Q44" s="597"/>
      <c r="R44" s="323"/>
    </row>
    <row r="45" spans="1:18">
      <c r="A45" s="323"/>
      <c r="B45" s="899"/>
      <c r="C45" s="596"/>
      <c r="D45" s="323"/>
      <c r="E45" s="323"/>
      <c r="F45" s="323"/>
      <c r="G45" s="323"/>
      <c r="H45" s="323"/>
      <c r="I45" s="323"/>
      <c r="J45" s="323"/>
      <c r="K45" s="323"/>
      <c r="L45" s="323"/>
      <c r="M45" s="323"/>
      <c r="N45" s="323"/>
      <c r="O45" s="323"/>
      <c r="P45" s="323"/>
      <c r="Q45" s="597"/>
      <c r="R45" s="323"/>
    </row>
    <row r="46" spans="1:18">
      <c r="A46" s="323"/>
      <c r="B46" s="899"/>
      <c r="C46" s="596"/>
      <c r="D46" s="323"/>
      <c r="E46" s="323"/>
      <c r="F46" s="323"/>
      <c r="G46" s="323"/>
      <c r="H46" s="323"/>
      <c r="I46" s="323"/>
      <c r="J46" s="323"/>
      <c r="K46" s="323"/>
      <c r="L46" s="323"/>
      <c r="M46" s="323"/>
      <c r="N46" s="323"/>
      <c r="O46" s="323"/>
      <c r="P46" s="323"/>
      <c r="Q46" s="597"/>
      <c r="R46" s="323"/>
    </row>
    <row r="47" spans="1:18">
      <c r="A47" s="323"/>
      <c r="B47" s="899"/>
      <c r="C47" s="596"/>
      <c r="D47" s="323"/>
      <c r="E47" s="323"/>
      <c r="F47" s="323"/>
      <c r="G47" s="323"/>
      <c r="H47" s="323"/>
      <c r="I47" s="323"/>
      <c r="J47" s="323"/>
      <c r="K47" s="323"/>
      <c r="L47" s="323"/>
      <c r="M47" s="323"/>
      <c r="N47" s="323"/>
      <c r="O47" s="323"/>
      <c r="P47" s="323"/>
      <c r="Q47" s="597"/>
      <c r="R47" s="323"/>
    </row>
    <row r="48" spans="1:18">
      <c r="A48" s="323"/>
      <c r="B48" s="899"/>
      <c r="C48" s="596"/>
      <c r="D48" s="323"/>
      <c r="E48" s="323"/>
      <c r="F48" s="323"/>
      <c r="G48" s="323"/>
      <c r="H48" s="323"/>
      <c r="I48" s="323"/>
      <c r="J48" s="323"/>
      <c r="K48" s="323"/>
      <c r="L48" s="323"/>
      <c r="M48" s="323"/>
      <c r="N48" s="323"/>
      <c r="O48" s="323"/>
      <c r="P48" s="323"/>
      <c r="Q48" s="597"/>
      <c r="R48" s="323"/>
    </row>
    <row r="49" spans="1:18">
      <c r="A49" s="323"/>
      <c r="B49" s="899"/>
      <c r="C49" s="596"/>
      <c r="D49" s="323"/>
      <c r="E49" s="323"/>
      <c r="F49" s="323"/>
      <c r="G49" s="323"/>
      <c r="H49" s="323"/>
      <c r="I49" s="323"/>
      <c r="J49" s="323"/>
      <c r="K49" s="323"/>
      <c r="L49" s="323"/>
      <c r="M49" s="323"/>
      <c r="N49" s="323"/>
      <c r="O49" s="323"/>
      <c r="P49" s="323"/>
      <c r="Q49" s="597"/>
      <c r="R49" s="323"/>
    </row>
    <row r="50" spans="1:18">
      <c r="A50" s="323"/>
      <c r="B50" s="899"/>
      <c r="C50" s="596"/>
      <c r="D50" s="323"/>
      <c r="E50" s="323"/>
      <c r="F50" s="323"/>
      <c r="G50" s="323"/>
      <c r="H50" s="323"/>
      <c r="I50" s="323"/>
      <c r="J50" s="323"/>
      <c r="K50" s="323"/>
      <c r="L50" s="323"/>
      <c r="M50" s="323"/>
      <c r="N50" s="323"/>
      <c r="O50" s="323"/>
      <c r="P50" s="323"/>
      <c r="Q50" s="597"/>
      <c r="R50" s="323"/>
    </row>
    <row r="51" spans="1:18">
      <c r="A51" s="323"/>
      <c r="B51" s="899"/>
      <c r="C51" s="596"/>
      <c r="D51" s="323"/>
      <c r="E51" s="323"/>
      <c r="F51" s="323"/>
      <c r="G51" s="323"/>
      <c r="H51" s="323"/>
      <c r="I51" s="323"/>
      <c r="J51" s="323"/>
      <c r="K51" s="323"/>
      <c r="L51" s="323"/>
      <c r="M51" s="323"/>
      <c r="N51" s="323"/>
      <c r="O51" s="323"/>
      <c r="P51" s="323"/>
      <c r="Q51" s="597"/>
      <c r="R51" s="323"/>
    </row>
    <row r="52" spans="1:18">
      <c r="A52" s="323"/>
      <c r="B52" s="899"/>
      <c r="C52" s="596"/>
      <c r="D52" s="323"/>
      <c r="E52" s="323"/>
      <c r="F52" s="323"/>
      <c r="G52" s="323"/>
      <c r="H52" s="323"/>
      <c r="I52" s="323"/>
      <c r="J52" s="323"/>
      <c r="K52" s="323"/>
      <c r="L52" s="323"/>
      <c r="M52" s="323"/>
      <c r="N52" s="323"/>
      <c r="O52" s="323"/>
      <c r="P52" s="323"/>
      <c r="Q52" s="597"/>
      <c r="R52" s="323"/>
    </row>
    <row r="53" spans="1:18">
      <c r="A53" s="323"/>
      <c r="B53" s="899"/>
      <c r="C53" s="596"/>
      <c r="D53" s="323"/>
      <c r="E53" s="323"/>
      <c r="F53" s="323"/>
      <c r="G53" s="323"/>
      <c r="H53" s="323"/>
      <c r="I53" s="323"/>
      <c r="J53" s="323"/>
      <c r="K53" s="323"/>
      <c r="L53" s="323"/>
      <c r="M53" s="323"/>
      <c r="N53" s="323"/>
      <c r="O53" s="323"/>
      <c r="P53" s="323"/>
      <c r="Q53" s="597"/>
      <c r="R53" s="323"/>
    </row>
    <row r="54" spans="1:18">
      <c r="A54" s="323"/>
      <c r="B54" s="899"/>
      <c r="C54" s="596"/>
      <c r="D54" s="323"/>
      <c r="E54" s="323"/>
      <c r="F54" s="323"/>
      <c r="G54" s="323"/>
      <c r="H54" s="323"/>
      <c r="I54" s="323"/>
      <c r="J54" s="323"/>
      <c r="K54" s="323"/>
      <c r="L54" s="323"/>
      <c r="M54" s="323"/>
      <c r="N54" s="323"/>
      <c r="O54" s="323"/>
      <c r="P54" s="323"/>
      <c r="Q54" s="597"/>
      <c r="R54" s="323"/>
    </row>
    <row r="55" spans="1:18">
      <c r="A55" s="323"/>
      <c r="B55" s="899"/>
      <c r="C55" s="596"/>
      <c r="D55" s="323"/>
      <c r="E55" s="323"/>
      <c r="F55" s="323"/>
      <c r="G55" s="323"/>
      <c r="H55" s="323"/>
      <c r="I55" s="323"/>
      <c r="J55" s="323"/>
      <c r="K55" s="323"/>
      <c r="L55" s="323"/>
      <c r="M55" s="323"/>
      <c r="N55" s="323"/>
      <c r="O55" s="323"/>
      <c r="P55" s="323"/>
      <c r="Q55" s="597"/>
      <c r="R55" s="323"/>
    </row>
    <row r="56" spans="1:18">
      <c r="A56" s="323"/>
      <c r="B56" s="899"/>
      <c r="C56" s="596"/>
      <c r="D56" s="323"/>
      <c r="E56" s="323"/>
      <c r="F56" s="323"/>
      <c r="G56" s="323"/>
      <c r="H56" s="323"/>
      <c r="I56" s="323"/>
      <c r="J56" s="323"/>
      <c r="K56" s="323"/>
      <c r="L56" s="323"/>
      <c r="M56" s="323"/>
      <c r="N56" s="323"/>
      <c r="O56" s="323"/>
      <c r="P56" s="323"/>
      <c r="Q56" s="597"/>
      <c r="R56" s="323"/>
    </row>
    <row r="57" spans="1:18">
      <c r="A57" s="323"/>
      <c r="B57" s="899"/>
      <c r="C57" s="596"/>
      <c r="D57" s="323"/>
      <c r="E57" s="323"/>
      <c r="F57" s="323"/>
      <c r="G57" s="323"/>
      <c r="H57" s="323"/>
      <c r="I57" s="323"/>
      <c r="J57" s="323"/>
      <c r="K57" s="323"/>
      <c r="L57" s="323"/>
      <c r="M57" s="323"/>
      <c r="N57" s="323"/>
      <c r="O57" s="323"/>
      <c r="P57" s="323"/>
      <c r="Q57" s="597"/>
      <c r="R57" s="323"/>
    </row>
    <row r="58" spans="1:18">
      <c r="A58" s="323"/>
      <c r="B58" s="899"/>
      <c r="C58" s="596"/>
      <c r="D58" s="323"/>
      <c r="E58" s="323"/>
      <c r="F58" s="323"/>
      <c r="G58" s="323"/>
      <c r="H58" s="323"/>
      <c r="I58" s="323"/>
      <c r="J58" s="323"/>
      <c r="K58" s="323"/>
      <c r="L58" s="323"/>
      <c r="M58" s="323"/>
      <c r="N58" s="323"/>
      <c r="O58" s="323"/>
      <c r="P58" s="323"/>
      <c r="Q58" s="597"/>
      <c r="R58" s="323"/>
    </row>
    <row r="59" spans="1:18">
      <c r="A59" s="323"/>
      <c r="B59" s="899"/>
      <c r="C59" s="596"/>
      <c r="D59" s="323"/>
      <c r="E59" s="323"/>
      <c r="F59" s="323"/>
      <c r="G59" s="323"/>
      <c r="H59" s="323"/>
      <c r="I59" s="323"/>
      <c r="J59" s="323"/>
      <c r="K59" s="323"/>
      <c r="L59" s="323"/>
      <c r="M59" s="323"/>
      <c r="N59" s="323"/>
      <c r="O59" s="323"/>
      <c r="P59" s="323"/>
      <c r="Q59" s="597"/>
      <c r="R59" s="323"/>
    </row>
    <row r="60" spans="1:18">
      <c r="A60" s="323"/>
      <c r="B60" s="899"/>
      <c r="C60" s="596"/>
      <c r="D60" s="323"/>
      <c r="E60" s="323"/>
      <c r="F60" s="323"/>
      <c r="G60" s="323"/>
      <c r="H60" s="323"/>
      <c r="I60" s="323"/>
      <c r="J60" s="323"/>
      <c r="K60" s="323"/>
      <c r="L60" s="323"/>
      <c r="M60" s="323"/>
      <c r="N60" s="323"/>
      <c r="O60" s="323"/>
      <c r="P60" s="323"/>
      <c r="Q60" s="597"/>
      <c r="R60" s="323"/>
    </row>
    <row r="61" spans="1:18">
      <c r="A61" s="323"/>
      <c r="B61" s="899"/>
      <c r="C61" s="596"/>
      <c r="D61" s="323"/>
      <c r="E61" s="323"/>
      <c r="F61" s="323"/>
      <c r="G61" s="323"/>
      <c r="H61" s="323"/>
      <c r="I61" s="323"/>
      <c r="J61" s="323"/>
      <c r="K61" s="323"/>
      <c r="L61" s="323"/>
      <c r="M61" s="323"/>
      <c r="N61" s="323"/>
      <c r="O61" s="323"/>
      <c r="P61" s="323"/>
      <c r="Q61" s="597"/>
      <c r="R61" s="323"/>
    </row>
    <row r="62" spans="1:18">
      <c r="A62" s="323"/>
      <c r="B62" s="899"/>
      <c r="C62" s="596"/>
      <c r="D62" s="323"/>
      <c r="E62" s="323"/>
      <c r="F62" s="323"/>
      <c r="G62" s="323"/>
      <c r="H62" s="323"/>
      <c r="I62" s="323"/>
      <c r="J62" s="323"/>
      <c r="K62" s="323"/>
      <c r="L62" s="323"/>
      <c r="M62" s="323"/>
      <c r="N62" s="323"/>
      <c r="O62" s="323"/>
      <c r="P62" s="323"/>
      <c r="Q62" s="597"/>
      <c r="R62" s="323"/>
    </row>
    <row r="63" spans="1:18">
      <c r="A63" s="323"/>
      <c r="B63" s="899"/>
      <c r="C63" s="596"/>
      <c r="D63" s="323"/>
      <c r="E63" s="323"/>
      <c r="F63" s="323"/>
      <c r="G63" s="323"/>
      <c r="H63" s="323"/>
      <c r="I63" s="323"/>
      <c r="J63" s="323"/>
      <c r="K63" s="323"/>
      <c r="L63" s="323"/>
      <c r="M63" s="323"/>
      <c r="N63" s="323"/>
      <c r="O63" s="323"/>
      <c r="P63" s="323"/>
      <c r="Q63" s="597"/>
      <c r="R63" s="323"/>
    </row>
    <row r="64" spans="1:18">
      <c r="A64" s="323"/>
      <c r="B64" s="899"/>
      <c r="C64" s="596"/>
      <c r="D64" s="323"/>
      <c r="E64" s="323"/>
      <c r="F64" s="323"/>
      <c r="G64" s="323"/>
      <c r="H64" s="323"/>
      <c r="I64" s="323"/>
      <c r="J64" s="323"/>
      <c r="K64" s="323"/>
      <c r="L64" s="323"/>
      <c r="M64" s="323"/>
      <c r="N64" s="323"/>
      <c r="O64" s="323"/>
      <c r="P64" s="323"/>
      <c r="Q64" s="597"/>
      <c r="R64" s="323"/>
    </row>
    <row r="65" spans="1:18">
      <c r="A65" s="323"/>
      <c r="B65" s="899"/>
      <c r="C65" s="596"/>
      <c r="D65" s="323"/>
      <c r="E65" s="323"/>
      <c r="F65" s="323"/>
      <c r="G65" s="323"/>
      <c r="H65" s="323"/>
      <c r="I65" s="323"/>
      <c r="J65" s="323"/>
      <c r="K65" s="323"/>
      <c r="L65" s="323"/>
      <c r="M65" s="323"/>
      <c r="N65" s="323"/>
      <c r="O65" s="323"/>
      <c r="P65" s="323"/>
      <c r="Q65" s="597"/>
      <c r="R65" s="323"/>
    </row>
    <row r="66" spans="1:18">
      <c r="A66" s="323"/>
      <c r="B66" s="899"/>
      <c r="C66" s="596"/>
      <c r="D66" s="323"/>
      <c r="E66" s="323"/>
      <c r="F66" s="323"/>
      <c r="G66" s="323"/>
      <c r="H66" s="323"/>
      <c r="I66" s="323"/>
      <c r="J66" s="323"/>
      <c r="K66" s="323"/>
      <c r="L66" s="323"/>
      <c r="M66" s="323"/>
      <c r="N66" s="323"/>
      <c r="O66" s="323"/>
      <c r="P66" s="323"/>
      <c r="Q66" s="597"/>
      <c r="R66" s="323"/>
    </row>
    <row r="67" spans="1:18">
      <c r="A67" s="323"/>
      <c r="B67" s="899"/>
      <c r="C67" s="596"/>
      <c r="D67" s="323"/>
      <c r="E67" s="323"/>
      <c r="F67" s="323"/>
      <c r="G67" s="323"/>
      <c r="H67" s="323"/>
      <c r="I67" s="323"/>
      <c r="J67" s="323"/>
      <c r="K67" s="323"/>
      <c r="L67" s="323"/>
      <c r="M67" s="323"/>
      <c r="N67" s="323"/>
      <c r="O67" s="323"/>
      <c r="P67" s="323"/>
      <c r="Q67" s="597"/>
      <c r="R67" s="323"/>
    </row>
    <row r="68" spans="1:18">
      <c r="A68" s="323"/>
      <c r="B68" s="899"/>
      <c r="C68" s="596"/>
      <c r="D68" s="323"/>
      <c r="E68" s="323"/>
      <c r="F68" s="323"/>
      <c r="G68" s="323"/>
      <c r="H68" s="323"/>
      <c r="I68" s="323"/>
      <c r="J68" s="323"/>
      <c r="K68" s="323"/>
      <c r="L68" s="323"/>
      <c r="M68" s="323"/>
      <c r="N68" s="323"/>
      <c r="O68" s="323"/>
      <c r="P68" s="323"/>
      <c r="Q68" s="597"/>
      <c r="R68" s="323"/>
    </row>
    <row r="69" spans="1:18">
      <c r="A69" s="323"/>
      <c r="B69" s="899"/>
      <c r="C69" s="596"/>
      <c r="D69" s="323"/>
      <c r="E69" s="323"/>
      <c r="F69" s="323"/>
      <c r="G69" s="323"/>
      <c r="H69" s="323"/>
      <c r="I69" s="323"/>
      <c r="J69" s="323"/>
      <c r="K69" s="323"/>
      <c r="L69" s="323"/>
      <c r="M69" s="323"/>
      <c r="N69" s="323"/>
      <c r="O69" s="323"/>
      <c r="P69" s="323"/>
      <c r="Q69" s="597"/>
      <c r="R69" s="323"/>
    </row>
    <row r="70" spans="1:18">
      <c r="A70" s="323"/>
      <c r="B70" s="899"/>
      <c r="C70" s="596"/>
      <c r="D70" s="323"/>
      <c r="E70" s="323"/>
      <c r="F70" s="323"/>
      <c r="G70" s="323"/>
      <c r="H70" s="323"/>
      <c r="I70" s="323"/>
      <c r="J70" s="323"/>
      <c r="K70" s="323"/>
      <c r="L70" s="323"/>
      <c r="M70" s="323"/>
      <c r="N70" s="323"/>
      <c r="O70" s="323"/>
      <c r="P70" s="323"/>
      <c r="Q70" s="597"/>
      <c r="R70" s="323"/>
    </row>
    <row r="71" spans="1:18">
      <c r="A71" s="323"/>
      <c r="B71" s="899"/>
      <c r="C71" s="596"/>
      <c r="D71" s="323"/>
      <c r="E71" s="323"/>
      <c r="F71" s="323"/>
      <c r="G71" s="323"/>
      <c r="H71" s="323"/>
      <c r="I71" s="323"/>
      <c r="J71" s="323"/>
      <c r="K71" s="323"/>
      <c r="L71" s="323"/>
      <c r="M71" s="323"/>
      <c r="N71" s="323"/>
      <c r="O71" s="323"/>
      <c r="P71" s="323"/>
      <c r="Q71" s="597"/>
      <c r="R71" s="323"/>
    </row>
    <row r="72" spans="1:18">
      <c r="A72" s="323"/>
      <c r="B72" s="899"/>
      <c r="C72" s="596"/>
      <c r="D72" s="323"/>
      <c r="E72" s="323"/>
      <c r="F72" s="323"/>
      <c r="G72" s="323"/>
      <c r="H72" s="323"/>
      <c r="I72" s="323"/>
      <c r="J72" s="323"/>
      <c r="K72" s="323"/>
      <c r="L72" s="323"/>
      <c r="M72" s="323"/>
      <c r="N72" s="323"/>
      <c r="O72" s="323"/>
      <c r="P72" s="323"/>
      <c r="Q72" s="597"/>
      <c r="R72" s="323"/>
    </row>
    <row r="73" spans="1:18">
      <c r="A73" s="323"/>
      <c r="B73" s="899"/>
      <c r="C73" s="596"/>
      <c r="D73" s="323"/>
      <c r="E73" s="323"/>
      <c r="F73" s="323"/>
      <c r="G73" s="323"/>
      <c r="H73" s="323"/>
      <c r="I73" s="323"/>
      <c r="J73" s="323"/>
      <c r="K73" s="323"/>
      <c r="L73" s="323"/>
      <c r="M73" s="323"/>
      <c r="N73" s="323"/>
      <c r="O73" s="323"/>
      <c r="P73" s="323"/>
      <c r="Q73" s="597"/>
      <c r="R73" s="323"/>
    </row>
    <row r="74" spans="1:18">
      <c r="A74" s="323"/>
      <c r="B74" s="899"/>
      <c r="C74" s="596"/>
      <c r="D74" s="323"/>
      <c r="E74" s="323"/>
      <c r="F74" s="323"/>
      <c r="G74" s="323"/>
      <c r="H74" s="323"/>
      <c r="I74" s="323"/>
      <c r="J74" s="323"/>
      <c r="K74" s="323"/>
      <c r="L74" s="323"/>
      <c r="M74" s="323"/>
      <c r="N74" s="323"/>
      <c r="O74" s="323"/>
      <c r="P74" s="323"/>
      <c r="Q74" s="597"/>
      <c r="R74" s="323"/>
    </row>
    <row r="75" spans="1:18">
      <c r="A75" s="323"/>
      <c r="B75" s="899"/>
      <c r="C75" s="596"/>
      <c r="D75" s="323"/>
      <c r="E75" s="323"/>
      <c r="F75" s="323"/>
      <c r="G75" s="323"/>
      <c r="H75" s="323"/>
      <c r="I75" s="323"/>
      <c r="J75" s="323"/>
      <c r="K75" s="323"/>
      <c r="L75" s="323"/>
      <c r="M75" s="323"/>
      <c r="N75" s="323"/>
      <c r="O75" s="323"/>
      <c r="P75" s="323"/>
      <c r="Q75" s="597"/>
      <c r="R75" s="323"/>
    </row>
    <row r="76" spans="1:18">
      <c r="A76" s="323"/>
      <c r="B76" s="899"/>
      <c r="C76" s="596"/>
      <c r="D76" s="323"/>
      <c r="E76" s="323"/>
      <c r="F76" s="323"/>
      <c r="G76" s="323"/>
      <c r="H76" s="323"/>
      <c r="I76" s="323"/>
      <c r="J76" s="323"/>
      <c r="K76" s="323"/>
      <c r="L76" s="323"/>
      <c r="M76" s="323"/>
      <c r="N76" s="323"/>
      <c r="O76" s="323"/>
      <c r="P76" s="323"/>
      <c r="Q76" s="597"/>
      <c r="R76" s="323"/>
    </row>
    <row r="77" spans="1:18">
      <c r="A77" s="323"/>
      <c r="B77" s="899"/>
      <c r="C77" s="596"/>
      <c r="D77" s="323"/>
      <c r="E77" s="323"/>
      <c r="F77" s="323"/>
      <c r="G77" s="323"/>
      <c r="H77" s="323"/>
      <c r="I77" s="323"/>
      <c r="J77" s="323"/>
      <c r="K77" s="323"/>
      <c r="L77" s="323"/>
      <c r="M77" s="323"/>
      <c r="N77" s="323"/>
      <c r="O77" s="323"/>
      <c r="P77" s="323"/>
      <c r="Q77" s="597"/>
      <c r="R77" s="323"/>
    </row>
    <row r="78" spans="1:18">
      <c r="A78" s="323"/>
      <c r="B78" s="899"/>
      <c r="C78" s="596"/>
      <c r="D78" s="323"/>
      <c r="E78" s="323"/>
      <c r="F78" s="323"/>
      <c r="G78" s="323"/>
      <c r="H78" s="323"/>
      <c r="I78" s="323"/>
      <c r="J78" s="323"/>
      <c r="K78" s="323"/>
      <c r="L78" s="323"/>
      <c r="M78" s="323"/>
      <c r="N78" s="323"/>
      <c r="O78" s="323"/>
      <c r="P78" s="323"/>
      <c r="Q78" s="597"/>
      <c r="R78" s="323"/>
    </row>
    <row r="79" spans="1:18">
      <c r="A79" s="323"/>
      <c r="B79" s="899"/>
      <c r="C79" s="596"/>
      <c r="D79" s="323"/>
      <c r="E79" s="323"/>
      <c r="F79" s="323"/>
      <c r="G79" s="323"/>
      <c r="H79" s="323"/>
      <c r="I79" s="323"/>
      <c r="J79" s="323"/>
      <c r="K79" s="323"/>
      <c r="L79" s="323"/>
      <c r="M79" s="323"/>
      <c r="N79" s="323"/>
      <c r="O79" s="323"/>
      <c r="P79" s="323"/>
      <c r="Q79" s="597"/>
      <c r="R79" s="323"/>
    </row>
    <row r="80" spans="1:18">
      <c r="A80" s="323"/>
      <c r="B80" s="899"/>
      <c r="C80" s="596"/>
      <c r="D80" s="323"/>
      <c r="E80" s="323"/>
      <c r="F80" s="323"/>
      <c r="G80" s="323"/>
      <c r="H80" s="323"/>
      <c r="I80" s="323"/>
      <c r="J80" s="323"/>
      <c r="K80" s="323"/>
      <c r="L80" s="323"/>
      <c r="M80" s="323"/>
      <c r="N80" s="323"/>
      <c r="O80" s="323"/>
      <c r="P80" s="323"/>
      <c r="Q80" s="597"/>
      <c r="R80" s="323"/>
    </row>
    <row r="81" spans="1:18">
      <c r="A81" s="323"/>
      <c r="B81" s="899"/>
      <c r="C81" s="596"/>
      <c r="D81" s="323"/>
      <c r="E81" s="323"/>
      <c r="F81" s="323"/>
      <c r="G81" s="323"/>
      <c r="H81" s="323"/>
      <c r="I81" s="323"/>
      <c r="J81" s="323"/>
      <c r="K81" s="323"/>
      <c r="L81" s="323"/>
      <c r="M81" s="323"/>
      <c r="N81" s="323"/>
      <c r="O81" s="323"/>
      <c r="P81" s="323"/>
      <c r="Q81" s="597"/>
      <c r="R81" s="323"/>
    </row>
    <row r="82" spans="1:18">
      <c r="A82" s="323"/>
      <c r="B82" s="899"/>
      <c r="C82" s="596"/>
      <c r="D82" s="323"/>
      <c r="E82" s="323"/>
      <c r="F82" s="323"/>
      <c r="G82" s="323"/>
      <c r="H82" s="323"/>
      <c r="I82" s="323"/>
      <c r="J82" s="323"/>
      <c r="K82" s="323"/>
      <c r="L82" s="323"/>
      <c r="M82" s="323"/>
      <c r="N82" s="323"/>
      <c r="O82" s="323"/>
      <c r="P82" s="323"/>
      <c r="Q82" s="597"/>
      <c r="R82" s="323"/>
    </row>
    <row r="83" spans="1:18">
      <c r="A83" s="323"/>
      <c r="B83" s="899"/>
      <c r="C83" s="596"/>
      <c r="D83" s="323"/>
      <c r="E83" s="323"/>
      <c r="F83" s="323"/>
      <c r="G83" s="323"/>
      <c r="H83" s="323"/>
      <c r="I83" s="323"/>
      <c r="J83" s="323"/>
      <c r="K83" s="323"/>
      <c r="L83" s="323"/>
      <c r="M83" s="323"/>
      <c r="N83" s="323"/>
      <c r="O83" s="323"/>
      <c r="P83" s="323"/>
      <c r="Q83" s="597"/>
      <c r="R83" s="323"/>
    </row>
    <row r="84" spans="1:18">
      <c r="A84" s="323"/>
      <c r="B84" s="899"/>
      <c r="C84" s="596"/>
      <c r="D84" s="323"/>
      <c r="E84" s="323"/>
      <c r="F84" s="323"/>
      <c r="G84" s="323"/>
      <c r="H84" s="323"/>
      <c r="I84" s="323"/>
      <c r="J84" s="323"/>
      <c r="K84" s="323"/>
      <c r="L84" s="323"/>
      <c r="M84" s="323"/>
      <c r="N84" s="323"/>
      <c r="O84" s="323"/>
      <c r="P84" s="323"/>
      <c r="Q84" s="597"/>
      <c r="R84" s="323"/>
    </row>
    <row r="85" spans="1:18">
      <c r="A85" s="323"/>
      <c r="B85" s="899"/>
      <c r="C85" s="596"/>
      <c r="D85" s="323"/>
      <c r="E85" s="323"/>
      <c r="F85" s="323"/>
      <c r="G85" s="323"/>
      <c r="H85" s="323"/>
      <c r="I85" s="323"/>
      <c r="J85" s="323"/>
      <c r="K85" s="323"/>
      <c r="L85" s="323"/>
      <c r="M85" s="323"/>
      <c r="N85" s="323"/>
      <c r="O85" s="323"/>
      <c r="P85" s="323"/>
      <c r="Q85" s="597"/>
      <c r="R85" s="323"/>
    </row>
    <row r="86" spans="1:18">
      <c r="A86" s="323"/>
      <c r="B86" s="899"/>
      <c r="C86" s="596"/>
      <c r="D86" s="323"/>
      <c r="E86" s="323"/>
      <c r="F86" s="323"/>
      <c r="G86" s="323"/>
      <c r="H86" s="323"/>
      <c r="I86" s="323"/>
      <c r="J86" s="323"/>
      <c r="K86" s="323"/>
      <c r="L86" s="323"/>
      <c r="M86" s="323"/>
      <c r="N86" s="323"/>
      <c r="O86" s="323"/>
      <c r="P86" s="323"/>
      <c r="Q86" s="597"/>
      <c r="R86" s="323"/>
    </row>
    <row r="87" spans="1:18">
      <c r="A87" s="323"/>
      <c r="B87" s="899"/>
      <c r="C87" s="596"/>
      <c r="D87" s="323"/>
      <c r="E87" s="323"/>
      <c r="F87" s="323"/>
      <c r="G87" s="323"/>
      <c r="H87" s="323"/>
      <c r="I87" s="323"/>
      <c r="J87" s="323"/>
      <c r="K87" s="323"/>
      <c r="L87" s="323"/>
      <c r="M87" s="323"/>
      <c r="N87" s="323"/>
      <c r="O87" s="323"/>
      <c r="P87" s="323"/>
      <c r="Q87" s="597"/>
      <c r="R87" s="323"/>
    </row>
    <row r="88" spans="1:18">
      <c r="A88" s="323"/>
      <c r="B88" s="899"/>
      <c r="C88" s="596"/>
      <c r="D88" s="323"/>
      <c r="E88" s="323"/>
      <c r="F88" s="323"/>
      <c r="G88" s="323"/>
      <c r="H88" s="323"/>
      <c r="I88" s="323"/>
      <c r="J88" s="323"/>
      <c r="K88" s="323"/>
      <c r="L88" s="323"/>
      <c r="M88" s="323"/>
      <c r="N88" s="323"/>
      <c r="O88" s="323"/>
      <c r="P88" s="323"/>
      <c r="Q88" s="597"/>
      <c r="R88" s="323"/>
    </row>
    <row r="89" spans="1:18">
      <c r="A89" s="323"/>
      <c r="B89" s="899"/>
      <c r="C89" s="596"/>
      <c r="D89" s="323"/>
      <c r="E89" s="323"/>
      <c r="F89" s="323"/>
      <c r="G89" s="323"/>
      <c r="H89" s="323"/>
      <c r="I89" s="323"/>
      <c r="J89" s="323"/>
      <c r="K89" s="323"/>
      <c r="L89" s="323"/>
      <c r="M89" s="323"/>
      <c r="N89" s="323"/>
      <c r="O89" s="323"/>
      <c r="P89" s="323"/>
      <c r="Q89" s="597"/>
      <c r="R89" s="323"/>
    </row>
    <row r="90" spans="1:18">
      <c r="A90" s="323"/>
      <c r="B90" s="899"/>
      <c r="C90" s="596"/>
      <c r="D90" s="323"/>
      <c r="E90" s="323"/>
      <c r="F90" s="323"/>
      <c r="G90" s="323"/>
      <c r="H90" s="323"/>
      <c r="I90" s="323"/>
      <c r="J90" s="323"/>
      <c r="K90" s="323"/>
      <c r="L90" s="323"/>
      <c r="M90" s="323"/>
      <c r="N90" s="323"/>
      <c r="O90" s="323"/>
      <c r="P90" s="323"/>
      <c r="Q90" s="597"/>
      <c r="R90" s="323"/>
    </row>
    <row r="91" spans="1:18">
      <c r="A91" s="323"/>
      <c r="B91" s="899"/>
      <c r="C91" s="596"/>
      <c r="D91" s="323"/>
      <c r="E91" s="323"/>
      <c r="F91" s="323"/>
      <c r="G91" s="323"/>
      <c r="H91" s="323"/>
      <c r="I91" s="323"/>
      <c r="J91" s="323"/>
      <c r="K91" s="323"/>
      <c r="L91" s="323"/>
      <c r="M91" s="323"/>
      <c r="N91" s="323"/>
      <c r="O91" s="323"/>
      <c r="P91" s="323"/>
      <c r="Q91" s="597"/>
      <c r="R91" s="323"/>
    </row>
    <row r="92" spans="1:18">
      <c r="A92" s="323"/>
      <c r="B92" s="899"/>
      <c r="C92" s="596"/>
      <c r="D92" s="323"/>
      <c r="E92" s="323"/>
      <c r="F92" s="323"/>
      <c r="G92" s="323"/>
      <c r="H92" s="323"/>
      <c r="I92" s="323"/>
      <c r="J92" s="323"/>
      <c r="K92" s="323"/>
      <c r="L92" s="323"/>
      <c r="M92" s="323"/>
      <c r="N92" s="323"/>
      <c r="O92" s="323"/>
      <c r="P92" s="323"/>
      <c r="Q92" s="597"/>
      <c r="R92" s="323"/>
    </row>
    <row r="93" spans="1:18">
      <c r="A93" s="323"/>
      <c r="B93" s="899"/>
      <c r="C93" s="596"/>
      <c r="D93" s="323"/>
      <c r="E93" s="323"/>
      <c r="F93" s="323"/>
      <c r="G93" s="323"/>
      <c r="H93" s="323"/>
      <c r="I93" s="323"/>
      <c r="J93" s="323"/>
      <c r="K93" s="323"/>
      <c r="L93" s="323"/>
      <c r="M93" s="323"/>
      <c r="N93" s="323"/>
      <c r="O93" s="323"/>
      <c r="P93" s="323"/>
      <c r="Q93" s="597"/>
      <c r="R93" s="323"/>
    </row>
    <row r="94" spans="1:18">
      <c r="A94" s="323"/>
      <c r="B94" s="899"/>
      <c r="C94" s="596"/>
      <c r="D94" s="323"/>
      <c r="E94" s="323"/>
      <c r="F94" s="323"/>
      <c r="G94" s="323"/>
      <c r="H94" s="323"/>
      <c r="I94" s="323"/>
      <c r="J94" s="323"/>
      <c r="K94" s="323"/>
      <c r="L94" s="323"/>
      <c r="M94" s="323"/>
      <c r="N94" s="323"/>
      <c r="O94" s="323"/>
      <c r="P94" s="323"/>
      <c r="Q94" s="597"/>
      <c r="R94" s="323"/>
    </row>
    <row r="95" spans="1:18">
      <c r="A95" s="323"/>
      <c r="B95" s="899"/>
      <c r="C95" s="596"/>
      <c r="D95" s="323"/>
      <c r="E95" s="323"/>
      <c r="F95" s="323"/>
      <c r="G95" s="323"/>
      <c r="H95" s="323"/>
      <c r="I95" s="323"/>
      <c r="J95" s="323"/>
      <c r="K95" s="323"/>
      <c r="L95" s="323"/>
      <c r="M95" s="323"/>
      <c r="N95" s="323"/>
      <c r="O95" s="323"/>
      <c r="P95" s="323"/>
      <c r="Q95" s="597"/>
      <c r="R95" s="323"/>
    </row>
    <row r="96" spans="1:18">
      <c r="A96" s="323"/>
      <c r="B96" s="899"/>
      <c r="C96" s="596"/>
      <c r="D96" s="323"/>
      <c r="E96" s="323"/>
      <c r="F96" s="323"/>
      <c r="G96" s="323"/>
      <c r="H96" s="323"/>
      <c r="I96" s="323"/>
      <c r="J96" s="323"/>
      <c r="K96" s="323"/>
      <c r="L96" s="323"/>
      <c r="M96" s="323"/>
      <c r="N96" s="323"/>
      <c r="O96" s="323"/>
      <c r="P96" s="323"/>
      <c r="Q96" s="597"/>
      <c r="R96" s="323"/>
    </row>
    <row r="97" spans="1:18">
      <c r="A97" s="323"/>
      <c r="B97" s="899"/>
      <c r="C97" s="596"/>
      <c r="D97" s="323"/>
      <c r="E97" s="323"/>
      <c r="F97" s="323"/>
      <c r="G97" s="323"/>
      <c r="H97" s="323"/>
      <c r="I97" s="323"/>
      <c r="J97" s="323"/>
      <c r="K97" s="323"/>
      <c r="L97" s="323"/>
      <c r="M97" s="323"/>
      <c r="N97" s="323"/>
      <c r="O97" s="323"/>
      <c r="P97" s="323"/>
      <c r="Q97" s="597"/>
      <c r="R97" s="323"/>
    </row>
    <row r="98" spans="1:18">
      <c r="A98" s="323"/>
      <c r="B98" s="899"/>
      <c r="C98" s="596"/>
      <c r="D98" s="323"/>
      <c r="E98" s="323"/>
      <c r="F98" s="323"/>
      <c r="G98" s="323"/>
      <c r="H98" s="323"/>
      <c r="I98" s="323"/>
      <c r="J98" s="323"/>
      <c r="K98" s="323"/>
      <c r="L98" s="323"/>
      <c r="M98" s="323"/>
      <c r="N98" s="323"/>
      <c r="O98" s="323"/>
      <c r="P98" s="323"/>
      <c r="Q98" s="597"/>
      <c r="R98" s="323"/>
    </row>
    <row r="99" spans="1:18">
      <c r="A99" s="323"/>
      <c r="B99" s="899"/>
      <c r="C99" s="596"/>
      <c r="D99" s="323"/>
      <c r="E99" s="323"/>
      <c r="F99" s="323"/>
      <c r="G99" s="323"/>
      <c r="H99" s="323"/>
      <c r="I99" s="323"/>
      <c r="J99" s="323"/>
      <c r="K99" s="323"/>
      <c r="L99" s="323"/>
      <c r="M99" s="323"/>
      <c r="N99" s="323"/>
      <c r="O99" s="323"/>
      <c r="P99" s="323"/>
      <c r="Q99" s="597"/>
      <c r="R99" s="323"/>
    </row>
    <row r="100" spans="1:18">
      <c r="A100" s="323"/>
      <c r="B100" s="899"/>
      <c r="C100" s="596"/>
      <c r="D100" s="323"/>
      <c r="E100" s="323"/>
      <c r="F100" s="323"/>
      <c r="G100" s="323"/>
      <c r="H100" s="323"/>
      <c r="I100" s="323"/>
      <c r="J100" s="323"/>
      <c r="K100" s="323"/>
      <c r="L100" s="323"/>
      <c r="M100" s="323"/>
      <c r="N100" s="323"/>
      <c r="O100" s="323"/>
      <c r="P100" s="323"/>
      <c r="Q100" s="597"/>
      <c r="R100" s="323"/>
    </row>
    <row r="101" spans="1:18">
      <c r="A101" s="323"/>
      <c r="B101" s="899"/>
      <c r="C101" s="596"/>
      <c r="D101" s="323"/>
      <c r="E101" s="323"/>
      <c r="F101" s="323"/>
      <c r="G101" s="323"/>
      <c r="H101" s="323"/>
      <c r="I101" s="323"/>
      <c r="J101" s="323"/>
      <c r="K101" s="323"/>
      <c r="L101" s="323"/>
      <c r="M101" s="323"/>
      <c r="N101" s="323"/>
      <c r="O101" s="323"/>
      <c r="P101" s="323"/>
      <c r="Q101" s="597"/>
      <c r="R101" s="323"/>
    </row>
    <row r="102" spans="1:18">
      <c r="A102" s="323"/>
      <c r="B102" s="899"/>
      <c r="C102" s="596"/>
      <c r="D102" s="323"/>
      <c r="E102" s="323"/>
      <c r="F102" s="323"/>
      <c r="G102" s="323"/>
      <c r="H102" s="323"/>
      <c r="I102" s="323"/>
      <c r="J102" s="323"/>
      <c r="K102" s="323"/>
      <c r="L102" s="323"/>
      <c r="M102" s="323"/>
      <c r="N102" s="323"/>
      <c r="O102" s="323"/>
      <c r="P102" s="323"/>
      <c r="Q102" s="597"/>
      <c r="R102" s="323"/>
    </row>
    <row r="103" spans="1:18">
      <c r="A103" s="323"/>
      <c r="B103" s="899"/>
      <c r="C103" s="596"/>
      <c r="D103" s="323"/>
      <c r="E103" s="323"/>
      <c r="F103" s="323"/>
      <c r="G103" s="323"/>
      <c r="H103" s="323"/>
      <c r="I103" s="323"/>
      <c r="J103" s="323"/>
      <c r="K103" s="323"/>
      <c r="L103" s="323"/>
      <c r="M103" s="323"/>
      <c r="N103" s="323"/>
      <c r="O103" s="323"/>
      <c r="P103" s="323"/>
      <c r="Q103" s="597"/>
      <c r="R103" s="323"/>
    </row>
    <row r="104" spans="1:18">
      <c r="A104" s="323"/>
      <c r="B104" s="899"/>
      <c r="C104" s="596"/>
      <c r="D104" s="323"/>
      <c r="E104" s="323"/>
      <c r="F104" s="323"/>
      <c r="G104" s="323"/>
      <c r="H104" s="323"/>
      <c r="I104" s="323"/>
      <c r="J104" s="323"/>
      <c r="K104" s="323"/>
      <c r="L104" s="323"/>
      <c r="M104" s="323"/>
      <c r="N104" s="323"/>
      <c r="O104" s="323"/>
      <c r="P104" s="323"/>
      <c r="Q104" s="597"/>
      <c r="R104" s="323"/>
    </row>
    <row r="105" spans="1:18">
      <c r="A105" s="323"/>
      <c r="B105" s="899"/>
      <c r="C105" s="596"/>
      <c r="D105" s="323"/>
      <c r="E105" s="323"/>
      <c r="F105" s="323"/>
      <c r="G105" s="323"/>
      <c r="H105" s="323"/>
      <c r="I105" s="323"/>
      <c r="J105" s="323"/>
      <c r="K105" s="323"/>
      <c r="L105" s="323"/>
      <c r="M105" s="323"/>
      <c r="N105" s="323"/>
      <c r="O105" s="323"/>
      <c r="P105" s="323"/>
      <c r="Q105" s="597"/>
      <c r="R105" s="323"/>
    </row>
    <row r="106" spans="1:18">
      <c r="A106" s="323"/>
      <c r="B106" s="899"/>
      <c r="C106" s="596"/>
      <c r="D106" s="323"/>
      <c r="E106" s="323"/>
      <c r="F106" s="323"/>
      <c r="G106" s="323"/>
      <c r="H106" s="323"/>
      <c r="I106" s="323"/>
      <c r="J106" s="323"/>
      <c r="K106" s="323"/>
      <c r="L106" s="323"/>
      <c r="M106" s="323"/>
      <c r="N106" s="323"/>
      <c r="O106" s="323"/>
      <c r="P106" s="323"/>
      <c r="Q106" s="597"/>
      <c r="R106" s="323"/>
    </row>
    <row r="107" spans="1:18">
      <c r="A107" s="323"/>
      <c r="B107" s="899"/>
      <c r="C107" s="596"/>
      <c r="D107" s="323"/>
      <c r="E107" s="323"/>
      <c r="F107" s="323"/>
      <c r="G107" s="323"/>
      <c r="H107" s="323"/>
      <c r="I107" s="323"/>
      <c r="J107" s="323"/>
      <c r="K107" s="323"/>
      <c r="L107" s="323"/>
      <c r="M107" s="323"/>
      <c r="N107" s="323"/>
      <c r="O107" s="323"/>
      <c r="P107" s="323"/>
      <c r="Q107" s="597"/>
      <c r="R107" s="323"/>
    </row>
    <row r="108" spans="1:18">
      <c r="A108" s="323"/>
      <c r="B108" s="899"/>
      <c r="C108" s="596"/>
      <c r="D108" s="323"/>
      <c r="E108" s="323"/>
      <c r="F108" s="323"/>
      <c r="G108" s="323"/>
      <c r="H108" s="323"/>
      <c r="I108" s="323"/>
      <c r="J108" s="323"/>
      <c r="K108" s="323"/>
      <c r="L108" s="323"/>
      <c r="M108" s="323"/>
      <c r="N108" s="323"/>
      <c r="O108" s="323"/>
      <c r="P108" s="323"/>
      <c r="Q108" s="597"/>
      <c r="R108" s="323"/>
    </row>
    <row r="109" spans="1:18">
      <c r="A109" s="323"/>
      <c r="B109" s="899"/>
      <c r="C109" s="596"/>
      <c r="D109" s="323"/>
      <c r="E109" s="323"/>
      <c r="F109" s="323"/>
      <c r="G109" s="323"/>
      <c r="H109" s="323"/>
      <c r="I109" s="323"/>
      <c r="J109" s="323"/>
      <c r="K109" s="323"/>
      <c r="L109" s="323"/>
      <c r="M109" s="323"/>
      <c r="N109" s="323"/>
      <c r="O109" s="323"/>
      <c r="P109" s="323"/>
      <c r="Q109" s="597"/>
      <c r="R109" s="323"/>
    </row>
    <row r="110" spans="1:18">
      <c r="A110" s="323"/>
      <c r="B110" s="899"/>
      <c r="C110" s="596"/>
      <c r="D110" s="323"/>
      <c r="E110" s="323"/>
      <c r="F110" s="323"/>
      <c r="G110" s="323"/>
      <c r="H110" s="323"/>
      <c r="I110" s="323"/>
      <c r="J110" s="323"/>
      <c r="K110" s="323"/>
      <c r="L110" s="323"/>
      <c r="M110" s="323"/>
      <c r="N110" s="323"/>
      <c r="O110" s="323"/>
      <c r="P110" s="323"/>
      <c r="Q110" s="597"/>
      <c r="R110" s="323"/>
    </row>
    <row r="111" spans="1:18">
      <c r="A111" s="323"/>
      <c r="B111" s="899"/>
      <c r="C111" s="596"/>
      <c r="D111" s="323"/>
      <c r="E111" s="323"/>
      <c r="F111" s="323"/>
      <c r="G111" s="323"/>
      <c r="H111" s="323"/>
      <c r="I111" s="323"/>
      <c r="J111" s="323"/>
      <c r="K111" s="323"/>
      <c r="L111" s="323"/>
      <c r="M111" s="323"/>
      <c r="N111" s="323"/>
      <c r="O111" s="323"/>
      <c r="P111" s="323"/>
      <c r="Q111" s="597"/>
      <c r="R111" s="323"/>
    </row>
    <row r="112" spans="1:18">
      <c r="A112" s="323"/>
      <c r="B112" s="899"/>
      <c r="C112" s="596"/>
      <c r="D112" s="323"/>
      <c r="E112" s="323"/>
      <c r="F112" s="323"/>
      <c r="G112" s="323"/>
      <c r="H112" s="323"/>
      <c r="I112" s="323"/>
      <c r="J112" s="323"/>
      <c r="K112" s="323"/>
      <c r="L112" s="323"/>
      <c r="M112" s="323"/>
      <c r="N112" s="323"/>
      <c r="O112" s="323"/>
      <c r="P112" s="323"/>
      <c r="Q112" s="597"/>
      <c r="R112" s="323"/>
    </row>
    <row r="113" spans="1:18">
      <c r="A113" s="323"/>
      <c r="B113" s="899"/>
      <c r="C113" s="596"/>
      <c r="D113" s="323"/>
      <c r="E113" s="323"/>
      <c r="F113" s="323"/>
      <c r="G113" s="323"/>
      <c r="H113" s="323"/>
      <c r="I113" s="323"/>
      <c r="J113" s="323"/>
      <c r="K113" s="323"/>
      <c r="L113" s="323"/>
      <c r="M113" s="323"/>
      <c r="N113" s="323"/>
      <c r="O113" s="323"/>
      <c r="P113" s="323"/>
      <c r="Q113" s="597"/>
      <c r="R113" s="323"/>
    </row>
    <row r="114" spans="1:18">
      <c r="A114" s="323"/>
      <c r="B114" s="899"/>
      <c r="C114" s="596"/>
      <c r="D114" s="323"/>
      <c r="E114" s="323"/>
      <c r="F114" s="323"/>
      <c r="G114" s="323"/>
      <c r="H114" s="323"/>
      <c r="I114" s="323"/>
      <c r="J114" s="323"/>
      <c r="K114" s="323"/>
      <c r="L114" s="323"/>
      <c r="M114" s="323"/>
      <c r="N114" s="323"/>
      <c r="O114" s="323"/>
      <c r="P114" s="323"/>
      <c r="Q114" s="597"/>
      <c r="R114" s="323"/>
    </row>
    <row r="115" spans="1:18">
      <c r="A115" s="323"/>
      <c r="B115" s="899"/>
      <c r="C115" s="596"/>
      <c r="D115" s="323"/>
      <c r="E115" s="323"/>
      <c r="F115" s="323"/>
      <c r="G115" s="323"/>
      <c r="H115" s="323"/>
      <c r="I115" s="323"/>
      <c r="J115" s="323"/>
      <c r="K115" s="323"/>
      <c r="L115" s="323"/>
      <c r="M115" s="323"/>
      <c r="N115" s="323"/>
      <c r="O115" s="323"/>
      <c r="P115" s="323"/>
      <c r="Q115" s="597"/>
      <c r="R115" s="323"/>
    </row>
    <row r="116" spans="1:18">
      <c r="A116" s="323"/>
      <c r="B116" s="899"/>
      <c r="C116" s="596"/>
      <c r="D116" s="323"/>
      <c r="E116" s="323"/>
      <c r="F116" s="323"/>
      <c r="G116" s="323"/>
      <c r="H116" s="323"/>
      <c r="I116" s="323"/>
      <c r="J116" s="323"/>
      <c r="K116" s="323"/>
      <c r="L116" s="323"/>
      <c r="M116" s="323"/>
      <c r="N116" s="323"/>
      <c r="O116" s="323"/>
      <c r="P116" s="323"/>
      <c r="Q116" s="597"/>
      <c r="R116" s="323"/>
    </row>
    <row r="117" spans="1:18">
      <c r="A117" s="323"/>
      <c r="B117" s="899"/>
      <c r="C117" s="596"/>
      <c r="D117" s="323"/>
      <c r="E117" s="323"/>
      <c r="F117" s="323"/>
      <c r="G117" s="323"/>
      <c r="H117" s="323"/>
      <c r="I117" s="323"/>
      <c r="J117" s="323"/>
      <c r="K117" s="323"/>
      <c r="L117" s="323"/>
      <c r="M117" s="323"/>
      <c r="N117" s="323"/>
      <c r="O117" s="323"/>
      <c r="P117" s="323"/>
      <c r="Q117" s="597"/>
      <c r="R117" s="323"/>
    </row>
    <row r="118" spans="1:18">
      <c r="A118" s="323"/>
      <c r="B118" s="899"/>
      <c r="C118" s="596"/>
      <c r="D118" s="323"/>
      <c r="E118" s="323"/>
      <c r="F118" s="323"/>
      <c r="G118" s="323"/>
      <c r="H118" s="323"/>
      <c r="I118" s="323"/>
      <c r="J118" s="323"/>
      <c r="K118" s="323"/>
      <c r="L118" s="323"/>
      <c r="M118" s="323"/>
      <c r="N118" s="323"/>
      <c r="O118" s="323"/>
      <c r="P118" s="323"/>
      <c r="Q118" s="597"/>
      <c r="R118" s="323"/>
    </row>
    <row r="119" spans="1:18">
      <c r="A119" s="323"/>
      <c r="B119" s="899"/>
      <c r="C119" s="596"/>
      <c r="D119" s="323"/>
      <c r="E119" s="323"/>
      <c r="F119" s="323"/>
      <c r="G119" s="323"/>
      <c r="H119" s="323"/>
      <c r="I119" s="323"/>
      <c r="J119" s="323"/>
      <c r="K119" s="323"/>
      <c r="L119" s="323"/>
      <c r="M119" s="323"/>
      <c r="N119" s="323"/>
      <c r="O119" s="323"/>
      <c r="P119" s="323"/>
      <c r="Q119" s="597"/>
      <c r="R119" s="323"/>
    </row>
    <row r="120" spans="1:18">
      <c r="A120" s="323"/>
      <c r="B120" s="899"/>
      <c r="C120" s="596"/>
      <c r="D120" s="323"/>
      <c r="E120" s="323"/>
      <c r="F120" s="323"/>
      <c r="G120" s="323"/>
      <c r="H120" s="323"/>
      <c r="I120" s="323"/>
      <c r="J120" s="323"/>
      <c r="K120" s="323"/>
      <c r="L120" s="323"/>
      <c r="M120" s="323"/>
      <c r="N120" s="323"/>
      <c r="O120" s="323"/>
      <c r="P120" s="323"/>
      <c r="Q120" s="597"/>
      <c r="R120" s="323"/>
    </row>
    <row r="121" spans="1:18">
      <c r="A121" s="323"/>
      <c r="B121" s="899"/>
      <c r="C121" s="596"/>
      <c r="D121" s="323"/>
      <c r="E121" s="323"/>
      <c r="F121" s="323"/>
      <c r="G121" s="323"/>
      <c r="H121" s="323"/>
      <c r="I121" s="323"/>
      <c r="J121" s="323"/>
      <c r="K121" s="323"/>
      <c r="L121" s="323"/>
      <c r="M121" s="323"/>
      <c r="N121" s="323"/>
      <c r="O121" s="323"/>
      <c r="P121" s="323"/>
      <c r="Q121" s="597"/>
      <c r="R121" s="323"/>
    </row>
    <row r="122" spans="1:18">
      <c r="A122" s="323"/>
      <c r="B122" s="899"/>
      <c r="C122" s="596"/>
      <c r="D122" s="323"/>
      <c r="E122" s="323"/>
      <c r="F122" s="323"/>
      <c r="G122" s="323"/>
      <c r="H122" s="323"/>
      <c r="I122" s="323"/>
      <c r="J122" s="323"/>
      <c r="K122" s="323"/>
      <c r="L122" s="323"/>
      <c r="M122" s="323"/>
      <c r="N122" s="323"/>
      <c r="O122" s="323"/>
      <c r="P122" s="323"/>
      <c r="Q122" s="597"/>
      <c r="R122" s="323"/>
    </row>
    <row r="123" spans="1:18">
      <c r="A123" s="323"/>
      <c r="B123" s="899"/>
      <c r="C123" s="596"/>
      <c r="D123" s="323"/>
      <c r="E123" s="323"/>
      <c r="F123" s="323"/>
      <c r="G123" s="323"/>
      <c r="H123" s="323"/>
      <c r="I123" s="323"/>
      <c r="J123" s="323"/>
      <c r="K123" s="323"/>
      <c r="L123" s="323"/>
      <c r="M123" s="323"/>
      <c r="N123" s="323"/>
      <c r="O123" s="323"/>
      <c r="P123" s="323"/>
      <c r="Q123" s="597"/>
      <c r="R123" s="323"/>
    </row>
    <row r="124" spans="1:18">
      <c r="A124" s="323"/>
      <c r="B124" s="899"/>
      <c r="C124" s="596"/>
      <c r="D124" s="323"/>
      <c r="E124" s="323"/>
      <c r="F124" s="323"/>
      <c r="G124" s="323"/>
      <c r="H124" s="323"/>
      <c r="I124" s="323"/>
      <c r="J124" s="323"/>
      <c r="K124" s="323"/>
      <c r="L124" s="323"/>
      <c r="M124" s="323"/>
      <c r="N124" s="323"/>
      <c r="O124" s="323"/>
      <c r="P124" s="323"/>
      <c r="Q124" s="597"/>
      <c r="R124" s="323"/>
    </row>
    <row r="125" spans="1:18">
      <c r="A125" s="323"/>
      <c r="B125" s="899"/>
      <c r="C125" s="596"/>
      <c r="D125" s="323"/>
      <c r="E125" s="323"/>
      <c r="F125" s="323"/>
      <c r="G125" s="323"/>
      <c r="H125" s="323"/>
      <c r="I125" s="323"/>
      <c r="J125" s="323"/>
      <c r="K125" s="323"/>
      <c r="L125" s="323"/>
      <c r="M125" s="323"/>
      <c r="N125" s="323"/>
      <c r="O125" s="323"/>
      <c r="P125" s="323"/>
      <c r="Q125" s="597"/>
      <c r="R125" s="323"/>
    </row>
    <row r="126" spans="1:18">
      <c r="A126" s="323"/>
      <c r="B126" s="899"/>
      <c r="C126" s="596"/>
      <c r="D126" s="323"/>
      <c r="E126" s="323"/>
      <c r="F126" s="323"/>
      <c r="G126" s="323"/>
      <c r="H126" s="323"/>
      <c r="I126" s="323"/>
      <c r="J126" s="323"/>
      <c r="K126" s="323"/>
      <c r="L126" s="323"/>
      <c r="M126" s="323"/>
      <c r="N126" s="323"/>
      <c r="O126" s="323"/>
      <c r="P126" s="323"/>
      <c r="Q126" s="597"/>
      <c r="R126" s="323"/>
    </row>
    <row r="127" spans="1:18">
      <c r="A127" s="323"/>
      <c r="B127" s="899"/>
      <c r="C127" s="596"/>
      <c r="D127" s="323"/>
      <c r="E127" s="323"/>
      <c r="F127" s="323"/>
      <c r="G127" s="323"/>
      <c r="H127" s="323"/>
      <c r="I127" s="323"/>
      <c r="J127" s="323"/>
      <c r="K127" s="323"/>
      <c r="L127" s="323"/>
      <c r="M127" s="323"/>
      <c r="N127" s="323"/>
      <c r="O127" s="323"/>
      <c r="P127" s="323"/>
      <c r="Q127" s="597"/>
      <c r="R127" s="323"/>
    </row>
    <row r="128" spans="1:18">
      <c r="A128" s="323"/>
      <c r="B128" s="899"/>
      <c r="C128" s="596"/>
      <c r="D128" s="323"/>
      <c r="E128" s="323"/>
      <c r="F128" s="323"/>
      <c r="G128" s="323"/>
      <c r="H128" s="323"/>
      <c r="I128" s="323"/>
      <c r="J128" s="323"/>
      <c r="K128" s="323"/>
      <c r="L128" s="323"/>
      <c r="M128" s="323"/>
      <c r="N128" s="323"/>
      <c r="O128" s="323"/>
      <c r="P128" s="323"/>
      <c r="Q128" s="597"/>
      <c r="R128" s="323"/>
    </row>
    <row r="129" spans="1:18">
      <c r="A129" s="323"/>
      <c r="B129" s="899"/>
      <c r="C129" s="596"/>
      <c r="D129" s="323"/>
      <c r="E129" s="323"/>
      <c r="F129" s="323"/>
      <c r="G129" s="323"/>
      <c r="H129" s="323"/>
      <c r="I129" s="323"/>
      <c r="J129" s="323"/>
      <c r="K129" s="323"/>
      <c r="L129" s="323"/>
      <c r="M129" s="323"/>
      <c r="N129" s="323"/>
      <c r="O129" s="323"/>
      <c r="P129" s="323"/>
      <c r="Q129" s="597"/>
      <c r="R129" s="323"/>
    </row>
    <row r="130" spans="1:18">
      <c r="A130" s="323"/>
      <c r="B130" s="899"/>
      <c r="C130" s="596"/>
      <c r="D130" s="323"/>
      <c r="E130" s="323"/>
      <c r="F130" s="323"/>
      <c r="G130" s="323"/>
      <c r="H130" s="323"/>
      <c r="I130" s="323"/>
      <c r="J130" s="323"/>
      <c r="K130" s="323"/>
      <c r="L130" s="323"/>
      <c r="M130" s="323"/>
      <c r="N130" s="323"/>
      <c r="O130" s="323"/>
      <c r="P130" s="323"/>
      <c r="Q130" s="597"/>
      <c r="R130" s="323"/>
    </row>
    <row r="131" spans="1:18">
      <c r="A131" s="323"/>
      <c r="B131" s="899"/>
      <c r="C131" s="596"/>
      <c r="D131" s="323"/>
      <c r="E131" s="323"/>
      <c r="F131" s="323"/>
      <c r="G131" s="323"/>
      <c r="H131" s="323"/>
      <c r="I131" s="323"/>
      <c r="J131" s="323"/>
      <c r="K131" s="323"/>
      <c r="L131" s="323"/>
      <c r="M131" s="323"/>
      <c r="N131" s="323"/>
      <c r="O131" s="323"/>
      <c r="P131" s="323"/>
      <c r="Q131" s="597"/>
      <c r="R131" s="323"/>
    </row>
    <row r="132" spans="1:18">
      <c r="A132" s="323"/>
      <c r="B132" s="899"/>
      <c r="C132" s="596"/>
      <c r="D132" s="323"/>
      <c r="E132" s="323"/>
      <c r="F132" s="323"/>
      <c r="G132" s="323"/>
      <c r="H132" s="323"/>
      <c r="I132" s="323"/>
      <c r="J132" s="323"/>
      <c r="K132" s="323"/>
      <c r="L132" s="323"/>
      <c r="M132" s="323"/>
      <c r="N132" s="323"/>
      <c r="O132" s="323"/>
      <c r="P132" s="323"/>
      <c r="Q132" s="597"/>
      <c r="R132" s="323"/>
    </row>
    <row r="133" spans="1:18">
      <c r="A133" s="323"/>
      <c r="B133" s="899"/>
      <c r="C133" s="596"/>
      <c r="D133" s="323"/>
      <c r="E133" s="323"/>
      <c r="F133" s="323"/>
      <c r="G133" s="323"/>
      <c r="H133" s="323"/>
      <c r="I133" s="323"/>
      <c r="J133" s="323"/>
      <c r="K133" s="323"/>
      <c r="L133" s="323"/>
      <c r="M133" s="323"/>
      <c r="N133" s="323"/>
      <c r="O133" s="323"/>
      <c r="P133" s="323"/>
      <c r="Q133" s="597"/>
      <c r="R133" s="323"/>
    </row>
    <row r="134" spans="1:18">
      <c r="A134" s="323"/>
      <c r="B134" s="899"/>
      <c r="C134" s="596"/>
      <c r="D134" s="323"/>
      <c r="E134" s="323"/>
      <c r="F134" s="323"/>
      <c r="G134" s="323"/>
      <c r="H134" s="323"/>
      <c r="I134" s="323"/>
      <c r="J134" s="323"/>
      <c r="K134" s="323"/>
      <c r="L134" s="323"/>
      <c r="M134" s="323"/>
      <c r="N134" s="323"/>
      <c r="O134" s="323"/>
      <c r="P134" s="323"/>
      <c r="Q134" s="597"/>
      <c r="R134" s="323"/>
    </row>
    <row r="135" spans="1:18">
      <c r="A135" s="323"/>
      <c r="B135" s="899"/>
      <c r="C135" s="596"/>
      <c r="D135" s="323"/>
      <c r="E135" s="323"/>
      <c r="F135" s="323"/>
      <c r="G135" s="323"/>
      <c r="H135" s="323"/>
      <c r="I135" s="323"/>
      <c r="J135" s="323"/>
      <c r="K135" s="323"/>
      <c r="L135" s="323"/>
      <c r="M135" s="323"/>
      <c r="N135" s="323"/>
      <c r="O135" s="323"/>
      <c r="P135" s="323"/>
      <c r="Q135" s="597"/>
      <c r="R135" s="323"/>
    </row>
    <row r="136" spans="1:18">
      <c r="A136" s="323"/>
      <c r="B136" s="899"/>
      <c r="C136" s="596"/>
      <c r="D136" s="323"/>
      <c r="E136" s="323"/>
      <c r="F136" s="323"/>
      <c r="G136" s="323"/>
      <c r="H136" s="323"/>
      <c r="I136" s="323"/>
      <c r="J136" s="323"/>
      <c r="K136" s="323"/>
      <c r="L136" s="323"/>
      <c r="M136" s="323"/>
      <c r="N136" s="323"/>
      <c r="O136" s="323"/>
      <c r="P136" s="323"/>
      <c r="Q136" s="597"/>
      <c r="R136" s="323"/>
    </row>
    <row r="137" spans="1:18">
      <c r="A137" s="323"/>
      <c r="B137" s="899"/>
      <c r="C137" s="596"/>
      <c r="D137" s="323"/>
      <c r="E137" s="323"/>
      <c r="F137" s="323"/>
      <c r="G137" s="323"/>
      <c r="H137" s="323"/>
      <c r="I137" s="323"/>
      <c r="J137" s="323"/>
      <c r="K137" s="323"/>
      <c r="L137" s="323"/>
      <c r="M137" s="323"/>
      <c r="N137" s="323"/>
      <c r="O137" s="323"/>
      <c r="P137" s="323"/>
      <c r="Q137" s="597"/>
      <c r="R137" s="323"/>
    </row>
    <row r="138" spans="1:18">
      <c r="A138" s="323"/>
      <c r="B138" s="899"/>
      <c r="C138" s="596"/>
      <c r="D138" s="323"/>
      <c r="E138" s="323"/>
      <c r="F138" s="323"/>
      <c r="G138" s="323"/>
      <c r="H138" s="323"/>
      <c r="I138" s="323"/>
      <c r="J138" s="323"/>
      <c r="K138" s="323"/>
      <c r="L138" s="323"/>
      <c r="M138" s="323"/>
      <c r="N138" s="323"/>
      <c r="O138" s="323"/>
      <c r="P138" s="323"/>
      <c r="Q138" s="597"/>
      <c r="R138" s="323"/>
    </row>
    <row r="139" spans="1:18">
      <c r="A139" s="323"/>
      <c r="B139" s="899"/>
      <c r="C139" s="596"/>
      <c r="D139" s="323"/>
      <c r="E139" s="323"/>
      <c r="F139" s="323"/>
      <c r="G139" s="323"/>
      <c r="H139" s="323"/>
      <c r="I139" s="323"/>
      <c r="J139" s="323"/>
      <c r="K139" s="323"/>
      <c r="L139" s="323"/>
      <c r="M139" s="323"/>
      <c r="N139" s="323"/>
      <c r="O139" s="323"/>
      <c r="P139" s="323"/>
      <c r="Q139" s="597"/>
      <c r="R139" s="323"/>
    </row>
    <row r="140" spans="1:18">
      <c r="A140" s="323"/>
      <c r="B140" s="899"/>
      <c r="C140" s="596"/>
      <c r="D140" s="323"/>
      <c r="E140" s="323"/>
      <c r="F140" s="323"/>
      <c r="G140" s="323"/>
      <c r="H140" s="323"/>
      <c r="I140" s="323"/>
      <c r="J140" s="323"/>
      <c r="K140" s="323"/>
      <c r="L140" s="323"/>
      <c r="M140" s="323"/>
      <c r="N140" s="323"/>
      <c r="O140" s="323"/>
      <c r="P140" s="323"/>
      <c r="Q140" s="597"/>
      <c r="R140" s="323"/>
    </row>
    <row r="141" spans="1:18">
      <c r="A141" s="323"/>
      <c r="B141" s="899"/>
      <c r="C141" s="596"/>
      <c r="D141" s="323"/>
      <c r="E141" s="323"/>
      <c r="F141" s="323"/>
      <c r="G141" s="323"/>
      <c r="H141" s="323"/>
      <c r="I141" s="323"/>
      <c r="J141" s="323"/>
      <c r="K141" s="323"/>
      <c r="L141" s="323"/>
      <c r="M141" s="323"/>
      <c r="N141" s="323"/>
      <c r="O141" s="323"/>
      <c r="P141" s="323"/>
      <c r="Q141" s="597"/>
      <c r="R141" s="323"/>
    </row>
    <row r="142" spans="1:18">
      <c r="A142" s="323"/>
      <c r="B142" s="899"/>
      <c r="C142" s="596"/>
      <c r="D142" s="323"/>
      <c r="E142" s="323"/>
      <c r="F142" s="323"/>
      <c r="G142" s="323"/>
      <c r="H142" s="323"/>
      <c r="I142" s="323"/>
      <c r="J142" s="323"/>
      <c r="K142" s="323"/>
      <c r="L142" s="323"/>
      <c r="M142" s="323"/>
      <c r="N142" s="323"/>
      <c r="O142" s="323"/>
      <c r="P142" s="323"/>
      <c r="Q142" s="597"/>
      <c r="R142" s="323"/>
    </row>
    <row r="143" spans="1:18">
      <c r="A143" s="323"/>
      <c r="B143" s="899"/>
      <c r="C143" s="596"/>
      <c r="D143" s="323"/>
      <c r="E143" s="323"/>
      <c r="F143" s="323"/>
      <c r="G143" s="323"/>
      <c r="H143" s="323"/>
      <c r="I143" s="323"/>
      <c r="J143" s="323"/>
      <c r="K143" s="323"/>
      <c r="L143" s="323"/>
      <c r="M143" s="323"/>
      <c r="N143" s="323"/>
      <c r="O143" s="323"/>
      <c r="P143" s="323"/>
      <c r="Q143" s="597"/>
      <c r="R143" s="323"/>
    </row>
    <row r="144" spans="1:18">
      <c r="A144" s="323"/>
      <c r="B144" s="899"/>
      <c r="C144" s="596"/>
      <c r="D144" s="323"/>
      <c r="E144" s="323"/>
      <c r="F144" s="323"/>
      <c r="G144" s="323"/>
      <c r="H144" s="323"/>
      <c r="I144" s="323"/>
      <c r="J144" s="323"/>
      <c r="K144" s="323"/>
      <c r="L144" s="323"/>
      <c r="M144" s="323"/>
      <c r="N144" s="323"/>
      <c r="O144" s="323"/>
      <c r="P144" s="323"/>
      <c r="Q144" s="597"/>
      <c r="R144" s="323"/>
    </row>
    <row r="145" spans="1:18">
      <c r="A145" s="323"/>
      <c r="B145" s="899"/>
      <c r="C145" s="596"/>
      <c r="D145" s="323"/>
      <c r="E145" s="323"/>
      <c r="F145" s="323"/>
      <c r="G145" s="323"/>
      <c r="H145" s="323"/>
      <c r="I145" s="323"/>
      <c r="J145" s="323"/>
      <c r="K145" s="323"/>
      <c r="L145" s="323"/>
      <c r="M145" s="323"/>
      <c r="N145" s="323"/>
      <c r="O145" s="323"/>
      <c r="P145" s="323"/>
      <c r="Q145" s="597"/>
      <c r="R145" s="323"/>
    </row>
    <row r="146" spans="1:18">
      <c r="A146" s="323"/>
      <c r="B146" s="899"/>
      <c r="C146" s="596"/>
      <c r="D146" s="323"/>
      <c r="E146" s="323"/>
      <c r="F146" s="323"/>
      <c r="G146" s="323"/>
      <c r="H146" s="323"/>
      <c r="I146" s="323"/>
      <c r="J146" s="323"/>
      <c r="K146" s="323"/>
      <c r="L146" s="323"/>
      <c r="M146" s="323"/>
      <c r="N146" s="323"/>
      <c r="O146" s="323"/>
      <c r="P146" s="323"/>
      <c r="Q146" s="597"/>
      <c r="R146" s="323"/>
    </row>
    <row r="147" spans="1:18">
      <c r="A147" s="323"/>
      <c r="B147" s="899"/>
      <c r="C147" s="596"/>
      <c r="D147" s="323"/>
      <c r="E147" s="323"/>
      <c r="F147" s="323"/>
      <c r="G147" s="323"/>
      <c r="H147" s="323"/>
      <c r="I147" s="323"/>
      <c r="J147" s="323"/>
      <c r="K147" s="323"/>
      <c r="L147" s="323"/>
      <c r="M147" s="323"/>
      <c r="N147" s="323"/>
      <c r="O147" s="323"/>
      <c r="P147" s="323"/>
      <c r="Q147" s="597"/>
      <c r="R147" s="323"/>
    </row>
    <row r="148" spans="1:18">
      <c r="A148" s="323"/>
      <c r="B148" s="899"/>
      <c r="C148" s="596"/>
      <c r="D148" s="323"/>
      <c r="E148" s="323"/>
      <c r="F148" s="323"/>
      <c r="G148" s="323"/>
      <c r="H148" s="323"/>
      <c r="I148" s="323"/>
      <c r="J148" s="323"/>
      <c r="K148" s="323"/>
      <c r="L148" s="323"/>
      <c r="M148" s="323"/>
      <c r="N148" s="323"/>
      <c r="O148" s="323"/>
      <c r="P148" s="323"/>
      <c r="Q148" s="597"/>
      <c r="R148" s="323"/>
    </row>
    <row r="149" spans="1:18">
      <c r="A149" s="323"/>
      <c r="B149" s="899"/>
      <c r="C149" s="596"/>
      <c r="D149" s="323"/>
      <c r="E149" s="323"/>
      <c r="F149" s="323"/>
      <c r="G149" s="323"/>
      <c r="H149" s="323"/>
      <c r="I149" s="323"/>
      <c r="J149" s="323"/>
      <c r="K149" s="323"/>
      <c r="L149" s="323"/>
      <c r="M149" s="323"/>
      <c r="N149" s="323"/>
      <c r="O149" s="323"/>
      <c r="P149" s="323"/>
      <c r="Q149" s="597"/>
      <c r="R149" s="323"/>
    </row>
    <row r="150" spans="1:18">
      <c r="A150" s="323"/>
      <c r="B150" s="899"/>
      <c r="C150" s="596"/>
      <c r="D150" s="323"/>
      <c r="E150" s="323"/>
      <c r="F150" s="323"/>
      <c r="G150" s="323"/>
      <c r="H150" s="323"/>
      <c r="I150" s="323"/>
      <c r="J150" s="323"/>
      <c r="K150" s="323"/>
      <c r="L150" s="323"/>
      <c r="M150" s="323"/>
      <c r="N150" s="323"/>
      <c r="O150" s="323"/>
      <c r="P150" s="323"/>
      <c r="Q150" s="597"/>
      <c r="R150" s="323"/>
    </row>
    <row r="151" spans="1:18">
      <c r="A151" s="323"/>
      <c r="B151" s="899"/>
      <c r="C151" s="596"/>
      <c r="D151" s="323"/>
      <c r="E151" s="323"/>
      <c r="F151" s="323"/>
      <c r="G151" s="323"/>
      <c r="H151" s="323"/>
      <c r="I151" s="323"/>
      <c r="J151" s="323"/>
      <c r="K151" s="323"/>
      <c r="L151" s="323"/>
      <c r="M151" s="323"/>
      <c r="N151" s="323"/>
      <c r="O151" s="323"/>
      <c r="P151" s="323"/>
      <c r="Q151" s="597"/>
      <c r="R151" s="323"/>
    </row>
    <row r="152" spans="1:18">
      <c r="A152" s="323"/>
      <c r="B152" s="899"/>
      <c r="C152" s="596"/>
      <c r="D152" s="323"/>
      <c r="E152" s="323"/>
      <c r="F152" s="323"/>
      <c r="G152" s="323"/>
      <c r="H152" s="323"/>
      <c r="I152" s="323"/>
      <c r="J152" s="323"/>
      <c r="K152" s="323"/>
      <c r="L152" s="323"/>
      <c r="M152" s="323"/>
      <c r="N152" s="323"/>
      <c r="O152" s="323"/>
      <c r="P152" s="323"/>
      <c r="Q152" s="597"/>
      <c r="R152" s="323"/>
    </row>
    <row r="153" spans="1:18">
      <c r="A153" s="323"/>
      <c r="B153" s="899"/>
      <c r="C153" s="596"/>
      <c r="D153" s="323"/>
      <c r="E153" s="323"/>
      <c r="F153" s="323"/>
      <c r="G153" s="323"/>
      <c r="H153" s="323"/>
      <c r="I153" s="323"/>
      <c r="J153" s="323"/>
      <c r="K153" s="323"/>
      <c r="L153" s="323"/>
      <c r="M153" s="323"/>
      <c r="N153" s="323"/>
      <c r="O153" s="323"/>
      <c r="P153" s="323"/>
      <c r="Q153" s="597"/>
      <c r="R153" s="323"/>
    </row>
    <row r="154" spans="1:18">
      <c r="A154" s="323"/>
      <c r="B154" s="899"/>
      <c r="C154" s="596"/>
      <c r="D154" s="323"/>
      <c r="E154" s="323"/>
      <c r="F154" s="323"/>
      <c r="G154" s="323"/>
      <c r="H154" s="323"/>
      <c r="I154" s="323"/>
      <c r="J154" s="323"/>
      <c r="K154" s="323"/>
      <c r="L154" s="323"/>
      <c r="M154" s="323"/>
      <c r="N154" s="323"/>
      <c r="O154" s="323"/>
      <c r="P154" s="323"/>
      <c r="Q154" s="597"/>
      <c r="R154" s="323"/>
    </row>
    <row r="155" spans="1:18">
      <c r="A155" s="323"/>
      <c r="B155" s="899"/>
      <c r="C155" s="596"/>
      <c r="D155" s="323"/>
      <c r="E155" s="323"/>
      <c r="F155" s="323"/>
      <c r="G155" s="323"/>
      <c r="H155" s="323"/>
      <c r="I155" s="323"/>
      <c r="J155" s="323"/>
      <c r="K155" s="323"/>
      <c r="L155" s="323"/>
      <c r="M155" s="323"/>
      <c r="N155" s="323"/>
      <c r="O155" s="323"/>
      <c r="P155" s="323"/>
      <c r="Q155" s="597"/>
      <c r="R155" s="323"/>
    </row>
    <row r="156" spans="1:18">
      <c r="A156" s="323"/>
      <c r="B156" s="899"/>
      <c r="C156" s="596"/>
      <c r="D156" s="323"/>
      <c r="E156" s="323"/>
      <c r="F156" s="323"/>
      <c r="G156" s="323"/>
      <c r="H156" s="323"/>
      <c r="I156" s="323"/>
      <c r="J156" s="323"/>
      <c r="K156" s="323"/>
      <c r="L156" s="323"/>
      <c r="M156" s="323"/>
      <c r="N156" s="323"/>
      <c r="O156" s="323"/>
      <c r="P156" s="323"/>
      <c r="Q156" s="597"/>
      <c r="R156" s="323"/>
    </row>
    <row r="157" spans="1:18">
      <c r="A157" s="323"/>
      <c r="B157" s="899"/>
      <c r="C157" s="596"/>
      <c r="D157" s="323"/>
      <c r="E157" s="323"/>
      <c r="F157" s="323"/>
      <c r="G157" s="323"/>
      <c r="H157" s="323"/>
      <c r="I157" s="323"/>
      <c r="J157" s="323"/>
      <c r="K157" s="323"/>
      <c r="L157" s="323"/>
      <c r="M157" s="323"/>
      <c r="N157" s="323"/>
      <c r="O157" s="323"/>
      <c r="P157" s="323"/>
      <c r="Q157" s="597"/>
      <c r="R157" s="323"/>
    </row>
    <row r="158" spans="1:18">
      <c r="A158" s="323"/>
      <c r="B158" s="899"/>
      <c r="C158" s="596"/>
      <c r="D158" s="323"/>
      <c r="E158" s="323"/>
      <c r="F158" s="323"/>
      <c r="G158" s="323"/>
      <c r="H158" s="323"/>
      <c r="I158" s="323"/>
      <c r="J158" s="323"/>
      <c r="K158" s="323"/>
      <c r="L158" s="323"/>
      <c r="M158" s="323"/>
      <c r="N158" s="323"/>
      <c r="O158" s="323"/>
      <c r="P158" s="323"/>
      <c r="Q158" s="597"/>
      <c r="R158" s="323"/>
    </row>
    <row r="159" spans="1:18">
      <c r="A159" s="323"/>
      <c r="B159" s="899"/>
      <c r="C159" s="596"/>
      <c r="D159" s="323"/>
      <c r="E159" s="323"/>
      <c r="F159" s="323"/>
      <c r="G159" s="323"/>
      <c r="H159" s="323"/>
      <c r="I159" s="323"/>
      <c r="J159" s="323"/>
      <c r="K159" s="323"/>
      <c r="L159" s="323"/>
      <c r="M159" s="323"/>
      <c r="N159" s="323"/>
      <c r="O159" s="323"/>
      <c r="P159" s="323"/>
      <c r="Q159" s="597"/>
      <c r="R159" s="323"/>
    </row>
    <row r="160" spans="1:18">
      <c r="A160" s="323"/>
      <c r="B160" s="899"/>
      <c r="C160" s="596"/>
      <c r="D160" s="323"/>
      <c r="E160" s="323"/>
      <c r="F160" s="323"/>
      <c r="G160" s="323"/>
      <c r="H160" s="323"/>
      <c r="I160" s="323"/>
      <c r="J160" s="323"/>
      <c r="K160" s="323"/>
      <c r="L160" s="323"/>
      <c r="M160" s="323"/>
      <c r="N160" s="323"/>
      <c r="O160" s="323"/>
      <c r="P160" s="323"/>
      <c r="Q160" s="597"/>
      <c r="R160" s="323"/>
    </row>
    <row r="161" spans="1:18">
      <c r="A161" s="323"/>
      <c r="B161" s="899"/>
      <c r="C161" s="596"/>
      <c r="D161" s="323"/>
      <c r="E161" s="323"/>
      <c r="F161" s="323"/>
      <c r="G161" s="323"/>
      <c r="H161" s="323"/>
      <c r="I161" s="323"/>
      <c r="J161" s="323"/>
      <c r="K161" s="323"/>
      <c r="L161" s="323"/>
      <c r="M161" s="323"/>
      <c r="N161" s="323"/>
      <c r="O161" s="323"/>
      <c r="P161" s="323"/>
      <c r="Q161" s="597"/>
      <c r="R161" s="323"/>
    </row>
    <row r="162" spans="1:18">
      <c r="A162" s="323"/>
      <c r="B162" s="899"/>
      <c r="C162" s="596"/>
      <c r="D162" s="323"/>
      <c r="E162" s="323"/>
      <c r="F162" s="323"/>
      <c r="G162" s="323"/>
      <c r="H162" s="323"/>
      <c r="I162" s="323"/>
      <c r="J162" s="323"/>
      <c r="K162" s="323"/>
      <c r="L162" s="323"/>
      <c r="M162" s="323"/>
      <c r="N162" s="323"/>
      <c r="O162" s="323"/>
      <c r="P162" s="323"/>
      <c r="Q162" s="597"/>
      <c r="R162" s="323"/>
    </row>
    <row r="163" spans="1:18">
      <c r="A163" s="323"/>
      <c r="B163" s="899"/>
      <c r="C163" s="596"/>
      <c r="D163" s="323"/>
      <c r="E163" s="323"/>
      <c r="F163" s="323"/>
      <c r="G163" s="323"/>
      <c r="H163" s="323"/>
      <c r="I163" s="323"/>
      <c r="J163" s="323"/>
      <c r="K163" s="323"/>
      <c r="L163" s="323"/>
      <c r="M163" s="323"/>
      <c r="N163" s="323"/>
      <c r="O163" s="323"/>
      <c r="P163" s="323"/>
      <c r="Q163" s="597"/>
      <c r="R163" s="323"/>
    </row>
    <row r="164" spans="1:18">
      <c r="A164" s="323"/>
      <c r="B164" s="899"/>
      <c r="C164" s="596"/>
      <c r="D164" s="323"/>
      <c r="E164" s="323"/>
      <c r="F164" s="323"/>
      <c r="G164" s="323"/>
      <c r="H164" s="323"/>
      <c r="I164" s="323"/>
      <c r="J164" s="323"/>
      <c r="K164" s="323"/>
      <c r="L164" s="323"/>
      <c r="M164" s="323"/>
      <c r="N164" s="323"/>
      <c r="O164" s="323"/>
      <c r="P164" s="323"/>
      <c r="Q164" s="597"/>
      <c r="R164" s="323"/>
    </row>
    <row r="165" spans="1:18">
      <c r="A165" s="323"/>
      <c r="B165" s="899"/>
      <c r="C165" s="596"/>
      <c r="D165" s="323"/>
      <c r="E165" s="323"/>
      <c r="F165" s="323"/>
      <c r="G165" s="323"/>
      <c r="H165" s="323"/>
      <c r="I165" s="323"/>
      <c r="J165" s="323"/>
      <c r="K165" s="323"/>
      <c r="L165" s="323"/>
      <c r="M165" s="323"/>
      <c r="N165" s="323"/>
      <c r="O165" s="323"/>
      <c r="P165" s="323"/>
      <c r="Q165" s="597"/>
      <c r="R165" s="323"/>
    </row>
    <row r="166" spans="1:18">
      <c r="A166" s="323"/>
      <c r="B166" s="899"/>
      <c r="C166" s="596"/>
      <c r="D166" s="323"/>
      <c r="E166" s="323"/>
      <c r="F166" s="323"/>
      <c r="G166" s="323"/>
      <c r="H166" s="323"/>
      <c r="I166" s="323"/>
      <c r="J166" s="323"/>
      <c r="K166" s="323"/>
      <c r="L166" s="323"/>
      <c r="M166" s="323"/>
      <c r="N166" s="323"/>
      <c r="O166" s="323"/>
      <c r="P166" s="323"/>
      <c r="Q166" s="597"/>
      <c r="R166" s="323"/>
    </row>
    <row r="167" spans="1:18">
      <c r="A167" s="323"/>
      <c r="B167" s="899"/>
      <c r="C167" s="596"/>
      <c r="D167" s="323"/>
      <c r="E167" s="323"/>
      <c r="F167" s="323"/>
      <c r="G167" s="323"/>
      <c r="H167" s="323"/>
      <c r="I167" s="323"/>
      <c r="J167" s="323"/>
      <c r="K167" s="323"/>
      <c r="L167" s="323"/>
      <c r="M167" s="323"/>
      <c r="N167" s="323"/>
      <c r="O167" s="323"/>
      <c r="P167" s="323"/>
      <c r="Q167" s="597"/>
      <c r="R167" s="323"/>
    </row>
    <row r="168" spans="1:18">
      <c r="A168" s="323"/>
      <c r="B168" s="899"/>
      <c r="C168" s="596"/>
      <c r="D168" s="323"/>
      <c r="E168" s="323"/>
      <c r="F168" s="323"/>
      <c r="G168" s="323"/>
      <c r="H168" s="323"/>
      <c r="I168" s="323"/>
      <c r="J168" s="323"/>
      <c r="K168" s="323"/>
      <c r="L168" s="323"/>
      <c r="M168" s="323"/>
      <c r="N168" s="323"/>
      <c r="O168" s="323"/>
      <c r="P168" s="323"/>
      <c r="Q168" s="597"/>
      <c r="R168" s="323"/>
    </row>
    <row r="169" spans="1:18">
      <c r="A169" s="323"/>
      <c r="B169" s="899"/>
      <c r="C169" s="596"/>
      <c r="D169" s="323"/>
      <c r="E169" s="323"/>
      <c r="F169" s="323"/>
      <c r="G169" s="323"/>
      <c r="H169" s="323"/>
      <c r="I169" s="323"/>
      <c r="J169" s="323"/>
      <c r="K169" s="323"/>
      <c r="L169" s="323"/>
      <c r="M169" s="323"/>
      <c r="N169" s="323"/>
      <c r="O169" s="323"/>
      <c r="P169" s="323"/>
      <c r="Q169" s="597"/>
      <c r="R169" s="323"/>
    </row>
    <row r="170" spans="1:18">
      <c r="A170" s="323"/>
      <c r="B170" s="899"/>
      <c r="C170" s="596"/>
      <c r="D170" s="323"/>
      <c r="E170" s="323"/>
      <c r="F170" s="323"/>
      <c r="G170" s="323"/>
      <c r="H170" s="323"/>
      <c r="I170" s="323"/>
      <c r="J170" s="323"/>
      <c r="K170" s="323"/>
      <c r="L170" s="323"/>
      <c r="M170" s="323"/>
      <c r="N170" s="323"/>
      <c r="O170" s="323"/>
      <c r="P170" s="323"/>
      <c r="Q170" s="597"/>
      <c r="R170" s="323"/>
    </row>
    <row r="171" spans="1:18">
      <c r="A171" s="323"/>
      <c r="B171" s="899"/>
      <c r="C171" s="596"/>
      <c r="D171" s="323"/>
      <c r="E171" s="323"/>
      <c r="F171" s="323"/>
      <c r="G171" s="323"/>
      <c r="H171" s="323"/>
      <c r="I171" s="323"/>
      <c r="J171" s="323"/>
      <c r="K171" s="323"/>
      <c r="L171" s="323"/>
      <c r="M171" s="323"/>
      <c r="N171" s="323"/>
      <c r="O171" s="323"/>
      <c r="P171" s="323"/>
      <c r="Q171" s="597"/>
      <c r="R171" s="323"/>
    </row>
    <row r="172" spans="1:18">
      <c r="A172" s="323"/>
      <c r="B172" s="899"/>
      <c r="C172" s="596"/>
      <c r="D172" s="323"/>
      <c r="E172" s="323"/>
      <c r="F172" s="323"/>
      <c r="G172" s="323"/>
      <c r="H172" s="323"/>
      <c r="I172" s="323"/>
      <c r="J172" s="323"/>
      <c r="K172" s="323"/>
      <c r="L172" s="323"/>
      <c r="M172" s="323"/>
      <c r="N172" s="323"/>
      <c r="O172" s="323"/>
      <c r="P172" s="323"/>
      <c r="Q172" s="597"/>
      <c r="R172" s="323"/>
    </row>
    <row r="173" spans="1:18">
      <c r="A173" s="323"/>
      <c r="B173" s="899"/>
      <c r="C173" s="596"/>
      <c r="D173" s="323"/>
      <c r="E173" s="323"/>
      <c r="F173" s="323"/>
      <c r="G173" s="323"/>
      <c r="H173" s="323"/>
      <c r="I173" s="323"/>
      <c r="J173" s="323"/>
      <c r="K173" s="323"/>
      <c r="L173" s="323"/>
      <c r="M173" s="323"/>
      <c r="N173" s="323"/>
      <c r="O173" s="323"/>
      <c r="P173" s="323"/>
      <c r="Q173" s="597"/>
      <c r="R173" s="323"/>
    </row>
    <row r="174" spans="1:18">
      <c r="A174" s="323"/>
      <c r="B174" s="899"/>
      <c r="C174" s="596"/>
      <c r="D174" s="323"/>
      <c r="E174" s="323"/>
      <c r="F174" s="323"/>
      <c r="G174" s="323"/>
      <c r="H174" s="323"/>
      <c r="I174" s="323"/>
      <c r="J174" s="323"/>
      <c r="K174" s="323"/>
      <c r="L174" s="323"/>
      <c r="M174" s="323"/>
      <c r="N174" s="323"/>
      <c r="O174" s="323"/>
      <c r="P174" s="323"/>
      <c r="Q174" s="597"/>
      <c r="R174" s="323"/>
    </row>
    <row r="175" spans="1:18">
      <c r="A175" s="323"/>
      <c r="B175" s="899"/>
      <c r="C175" s="596"/>
      <c r="D175" s="323"/>
      <c r="E175" s="323"/>
      <c r="F175" s="323"/>
      <c r="G175" s="323"/>
      <c r="H175" s="323"/>
      <c r="I175" s="323"/>
      <c r="J175" s="323"/>
      <c r="K175" s="323"/>
      <c r="L175" s="323"/>
      <c r="M175" s="323"/>
      <c r="N175" s="323"/>
      <c r="O175" s="323"/>
      <c r="P175" s="323"/>
      <c r="Q175" s="597"/>
      <c r="R175" s="323"/>
    </row>
    <row r="176" spans="1:18">
      <c r="A176" s="323"/>
      <c r="B176" s="899"/>
      <c r="C176" s="596"/>
      <c r="D176" s="323"/>
      <c r="E176" s="323"/>
      <c r="F176" s="323"/>
      <c r="G176" s="323"/>
      <c r="H176" s="323"/>
      <c r="I176" s="323"/>
      <c r="J176" s="323"/>
      <c r="K176" s="323"/>
      <c r="L176" s="323"/>
      <c r="M176" s="323"/>
      <c r="N176" s="323"/>
      <c r="O176" s="323"/>
      <c r="P176" s="323"/>
      <c r="Q176" s="597"/>
      <c r="R176" s="323"/>
    </row>
    <row r="177" spans="1:18">
      <c r="A177" s="323"/>
      <c r="B177" s="899"/>
      <c r="C177" s="596"/>
      <c r="D177" s="323"/>
      <c r="E177" s="323"/>
      <c r="F177" s="323"/>
      <c r="G177" s="323"/>
      <c r="H177" s="323"/>
      <c r="I177" s="323"/>
      <c r="J177" s="323"/>
      <c r="K177" s="323"/>
      <c r="L177" s="323"/>
      <c r="M177" s="323"/>
      <c r="N177" s="323"/>
      <c r="O177" s="323"/>
      <c r="P177" s="323"/>
      <c r="Q177" s="597"/>
      <c r="R177" s="323"/>
    </row>
    <row r="178" spans="1:18">
      <c r="A178" s="323"/>
      <c r="B178" s="899"/>
      <c r="C178" s="596"/>
      <c r="D178" s="323"/>
      <c r="E178" s="323"/>
      <c r="F178" s="323"/>
      <c r="G178" s="323"/>
      <c r="H178" s="323"/>
      <c r="I178" s="323"/>
      <c r="J178" s="323"/>
      <c r="K178" s="323"/>
      <c r="L178" s="323"/>
      <c r="M178" s="323"/>
      <c r="N178" s="323"/>
      <c r="O178" s="323"/>
      <c r="P178" s="323"/>
      <c r="Q178" s="597"/>
      <c r="R178" s="323"/>
    </row>
    <row r="179" spans="1:18">
      <c r="A179" s="323"/>
      <c r="B179" s="899"/>
      <c r="C179" s="596"/>
      <c r="D179" s="323"/>
      <c r="E179" s="323"/>
      <c r="F179" s="323"/>
      <c r="G179" s="323"/>
      <c r="H179" s="323"/>
      <c r="I179" s="323"/>
      <c r="J179" s="323"/>
      <c r="K179" s="323"/>
      <c r="L179" s="323"/>
      <c r="M179" s="323"/>
      <c r="N179" s="323"/>
      <c r="O179" s="323"/>
      <c r="P179" s="323"/>
      <c r="Q179" s="597"/>
      <c r="R179" s="323"/>
    </row>
    <row r="180" spans="1:18">
      <c r="A180" s="323"/>
      <c r="B180" s="899"/>
      <c r="C180" s="596"/>
      <c r="D180" s="323"/>
      <c r="E180" s="323"/>
      <c r="F180" s="323"/>
      <c r="G180" s="323"/>
      <c r="H180" s="323"/>
      <c r="I180" s="323"/>
      <c r="J180" s="323"/>
      <c r="K180" s="323"/>
      <c r="L180" s="323"/>
      <c r="M180" s="323"/>
      <c r="N180" s="323"/>
      <c r="O180" s="323"/>
      <c r="P180" s="323"/>
      <c r="Q180" s="597"/>
      <c r="R180" s="323"/>
    </row>
    <row r="181" spans="1:18">
      <c r="A181" s="323"/>
      <c r="B181" s="899"/>
      <c r="C181" s="596"/>
      <c r="D181" s="323"/>
      <c r="E181" s="323"/>
      <c r="F181" s="323"/>
      <c r="G181" s="323"/>
      <c r="H181" s="323"/>
      <c r="I181" s="323"/>
      <c r="J181" s="323"/>
      <c r="K181" s="323"/>
      <c r="L181" s="323"/>
      <c r="M181" s="323"/>
      <c r="N181" s="323"/>
      <c r="O181" s="323"/>
      <c r="P181" s="323"/>
      <c r="Q181" s="597"/>
      <c r="R181" s="323"/>
    </row>
    <row r="182" spans="1:18">
      <c r="A182" s="323"/>
      <c r="B182" s="899"/>
      <c r="C182" s="596"/>
      <c r="D182" s="323"/>
      <c r="E182" s="323"/>
      <c r="F182" s="323"/>
      <c r="G182" s="323"/>
      <c r="H182" s="323"/>
      <c r="I182" s="323"/>
      <c r="J182" s="323"/>
      <c r="K182" s="323"/>
      <c r="L182" s="323"/>
      <c r="M182" s="323"/>
      <c r="N182" s="323"/>
      <c r="O182" s="323"/>
      <c r="P182" s="323"/>
      <c r="Q182" s="597"/>
      <c r="R182" s="323"/>
    </row>
    <row r="183" spans="1:18">
      <c r="A183" s="323"/>
      <c r="B183" s="899"/>
      <c r="C183" s="596"/>
      <c r="D183" s="323"/>
      <c r="E183" s="323"/>
      <c r="F183" s="323"/>
      <c r="G183" s="323"/>
      <c r="H183" s="323"/>
      <c r="I183" s="323"/>
      <c r="J183" s="323"/>
      <c r="K183" s="323"/>
      <c r="L183" s="323"/>
      <c r="M183" s="323"/>
      <c r="N183" s="323"/>
      <c r="O183" s="323"/>
      <c r="P183" s="323"/>
      <c r="Q183" s="597"/>
      <c r="R183" s="323"/>
    </row>
    <row r="184" spans="1:18">
      <c r="A184" s="323"/>
      <c r="B184" s="899"/>
      <c r="C184" s="596"/>
      <c r="D184" s="323"/>
      <c r="E184" s="323"/>
      <c r="F184" s="323"/>
      <c r="G184" s="323"/>
      <c r="H184" s="323"/>
      <c r="I184" s="323"/>
      <c r="J184" s="323"/>
      <c r="K184" s="323"/>
      <c r="L184" s="323"/>
      <c r="M184" s="323"/>
      <c r="N184" s="323"/>
      <c r="O184" s="323"/>
      <c r="P184" s="323"/>
      <c r="Q184" s="597"/>
      <c r="R184" s="323"/>
    </row>
    <row r="185" spans="1:18">
      <c r="A185" s="323"/>
      <c r="B185" s="899"/>
      <c r="C185" s="596"/>
      <c r="D185" s="323"/>
      <c r="E185" s="323"/>
      <c r="F185" s="323"/>
      <c r="G185" s="323"/>
      <c r="H185" s="323"/>
      <c r="I185" s="323"/>
      <c r="J185" s="323"/>
      <c r="K185" s="323"/>
      <c r="L185" s="323"/>
      <c r="M185" s="323"/>
      <c r="N185" s="323"/>
      <c r="O185" s="323"/>
      <c r="P185" s="323"/>
      <c r="Q185" s="597"/>
      <c r="R185" s="323"/>
    </row>
    <row r="186" spans="1:18">
      <c r="A186" s="323"/>
      <c r="B186" s="899"/>
      <c r="C186" s="596"/>
      <c r="D186" s="323"/>
      <c r="E186" s="323"/>
      <c r="F186" s="323"/>
      <c r="G186" s="323"/>
      <c r="H186" s="323"/>
      <c r="I186" s="323"/>
      <c r="J186" s="323"/>
      <c r="K186" s="323"/>
      <c r="L186" s="323"/>
      <c r="M186" s="323"/>
      <c r="N186" s="323"/>
      <c r="O186" s="323"/>
      <c r="P186" s="323"/>
      <c r="Q186" s="597"/>
      <c r="R186" s="323"/>
    </row>
    <row r="187" spans="1:18">
      <c r="A187" s="323"/>
      <c r="B187" s="899"/>
      <c r="C187" s="596"/>
      <c r="D187" s="323"/>
      <c r="E187" s="323"/>
      <c r="F187" s="323"/>
      <c r="G187" s="323"/>
      <c r="H187" s="323"/>
      <c r="I187" s="323"/>
      <c r="J187" s="323"/>
      <c r="K187" s="323"/>
      <c r="L187" s="323"/>
      <c r="M187" s="323"/>
      <c r="N187" s="323"/>
      <c r="O187" s="323"/>
      <c r="P187" s="323"/>
      <c r="Q187" s="597"/>
      <c r="R187" s="323"/>
    </row>
    <row r="188" spans="1:18">
      <c r="A188" s="323"/>
      <c r="B188" s="899"/>
      <c r="C188" s="596"/>
      <c r="D188" s="323"/>
      <c r="E188" s="323"/>
      <c r="F188" s="323"/>
      <c r="G188" s="323"/>
      <c r="H188" s="323"/>
      <c r="I188" s="323"/>
      <c r="J188" s="323"/>
      <c r="K188" s="323"/>
      <c r="L188" s="323"/>
      <c r="M188" s="323"/>
      <c r="N188" s="323"/>
      <c r="O188" s="323"/>
      <c r="P188" s="323"/>
      <c r="Q188" s="597"/>
      <c r="R188" s="323"/>
    </row>
    <row r="189" spans="1:18">
      <c r="A189" s="323"/>
      <c r="B189" s="899"/>
      <c r="C189" s="596"/>
      <c r="D189" s="323"/>
      <c r="E189" s="323"/>
      <c r="F189" s="323"/>
      <c r="G189" s="323"/>
      <c r="H189" s="323"/>
      <c r="I189" s="323"/>
      <c r="J189" s="323"/>
      <c r="K189" s="323"/>
      <c r="L189" s="323"/>
      <c r="M189" s="323"/>
      <c r="N189" s="323"/>
      <c r="O189" s="323"/>
      <c r="P189" s="323"/>
      <c r="Q189" s="597"/>
      <c r="R189" s="323"/>
    </row>
    <row r="190" spans="1:18">
      <c r="A190" s="323"/>
      <c r="B190" s="899"/>
      <c r="C190" s="596"/>
      <c r="D190" s="323"/>
      <c r="E190" s="323"/>
      <c r="F190" s="323"/>
      <c r="G190" s="323"/>
      <c r="H190" s="323"/>
      <c r="I190" s="323"/>
      <c r="J190" s="323"/>
      <c r="K190" s="323"/>
      <c r="L190" s="323"/>
      <c r="M190" s="323"/>
      <c r="N190" s="323"/>
      <c r="O190" s="323"/>
      <c r="P190" s="323"/>
      <c r="Q190" s="597"/>
      <c r="R190" s="323"/>
    </row>
    <row r="191" spans="1:18">
      <c r="A191" s="323"/>
      <c r="B191" s="899"/>
      <c r="C191" s="596"/>
      <c r="D191" s="323"/>
      <c r="E191" s="323"/>
      <c r="F191" s="323"/>
      <c r="G191" s="323"/>
      <c r="H191" s="323"/>
      <c r="I191" s="323"/>
      <c r="J191" s="323"/>
      <c r="K191" s="323"/>
      <c r="L191" s="323"/>
      <c r="M191" s="323"/>
      <c r="N191" s="323"/>
      <c r="O191" s="323"/>
      <c r="P191" s="323"/>
      <c r="Q191" s="597"/>
      <c r="R191" s="323"/>
    </row>
    <row r="192" spans="1:18">
      <c r="A192" s="323"/>
      <c r="B192" s="899"/>
      <c r="C192" s="596"/>
      <c r="D192" s="323"/>
      <c r="E192" s="323"/>
      <c r="F192" s="323"/>
      <c r="G192" s="323"/>
      <c r="H192" s="323"/>
      <c r="I192" s="323"/>
      <c r="J192" s="323"/>
      <c r="K192" s="323"/>
      <c r="L192" s="323"/>
      <c r="M192" s="323"/>
      <c r="N192" s="323"/>
      <c r="O192" s="323"/>
      <c r="P192" s="323"/>
      <c r="Q192" s="597"/>
      <c r="R192" s="323"/>
    </row>
    <row r="193" spans="1:18">
      <c r="A193" s="323"/>
      <c r="B193" s="899"/>
      <c r="C193" s="596"/>
      <c r="D193" s="323"/>
      <c r="E193" s="323"/>
      <c r="F193" s="323"/>
      <c r="G193" s="323"/>
      <c r="H193" s="323"/>
      <c r="I193" s="323"/>
      <c r="J193" s="323"/>
      <c r="K193" s="323"/>
      <c r="L193" s="323"/>
      <c r="M193" s="323"/>
      <c r="N193" s="323"/>
      <c r="O193" s="323"/>
      <c r="P193" s="323"/>
      <c r="Q193" s="597"/>
      <c r="R193" s="323"/>
    </row>
    <row r="194" spans="1:18">
      <c r="A194" s="323"/>
      <c r="B194" s="899"/>
      <c r="C194" s="596"/>
      <c r="D194" s="323"/>
      <c r="E194" s="323"/>
      <c r="F194" s="323"/>
      <c r="G194" s="323"/>
      <c r="H194" s="323"/>
      <c r="I194" s="323"/>
      <c r="J194" s="323"/>
      <c r="K194" s="323"/>
      <c r="L194" s="323"/>
      <c r="M194" s="323"/>
      <c r="N194" s="323"/>
      <c r="O194" s="323"/>
      <c r="P194" s="323"/>
      <c r="Q194" s="597"/>
      <c r="R194" s="323"/>
    </row>
    <row r="195" spans="1:18">
      <c r="A195" s="323"/>
      <c r="B195" s="899"/>
      <c r="C195" s="596"/>
      <c r="D195" s="323"/>
      <c r="E195" s="323"/>
      <c r="F195" s="323"/>
      <c r="G195" s="323"/>
      <c r="H195" s="323"/>
      <c r="I195" s="323"/>
      <c r="J195" s="323"/>
      <c r="K195" s="323"/>
      <c r="L195" s="323"/>
      <c r="M195" s="323"/>
      <c r="N195" s="323"/>
      <c r="O195" s="323"/>
      <c r="P195" s="323"/>
      <c r="Q195" s="597"/>
      <c r="R195" s="323"/>
    </row>
    <row r="196" spans="1:18">
      <c r="A196" s="323"/>
      <c r="B196" s="899"/>
      <c r="C196" s="596"/>
      <c r="D196" s="323"/>
      <c r="E196" s="323"/>
      <c r="F196" s="323"/>
      <c r="G196" s="323"/>
      <c r="H196" s="323"/>
      <c r="I196" s="323"/>
      <c r="J196" s="323"/>
      <c r="K196" s="323"/>
      <c r="L196" s="323"/>
      <c r="M196" s="323"/>
      <c r="N196" s="323"/>
      <c r="O196" s="323"/>
      <c r="P196" s="323"/>
      <c r="Q196" s="597"/>
      <c r="R196" s="323"/>
    </row>
    <row r="197" spans="1:18">
      <c r="A197" s="323"/>
      <c r="B197" s="899"/>
      <c r="C197" s="596"/>
      <c r="D197" s="323"/>
      <c r="E197" s="323"/>
      <c r="F197" s="323"/>
      <c r="G197" s="323"/>
      <c r="H197" s="323"/>
      <c r="I197" s="323"/>
      <c r="J197" s="323"/>
      <c r="K197" s="323"/>
      <c r="L197" s="323"/>
      <c r="M197" s="323"/>
      <c r="N197" s="323"/>
      <c r="O197" s="323"/>
      <c r="P197" s="323"/>
      <c r="Q197" s="597"/>
      <c r="R197" s="323"/>
    </row>
    <row r="198" spans="1:18">
      <c r="A198" s="323"/>
      <c r="B198" s="899"/>
      <c r="C198" s="596"/>
      <c r="D198" s="323"/>
      <c r="E198" s="323"/>
      <c r="F198" s="323"/>
      <c r="G198" s="323"/>
      <c r="H198" s="323"/>
      <c r="I198" s="323"/>
      <c r="J198" s="323"/>
      <c r="K198" s="323"/>
      <c r="L198" s="323"/>
      <c r="M198" s="323"/>
      <c r="N198" s="323"/>
      <c r="O198" s="323"/>
      <c r="P198" s="323"/>
      <c r="Q198" s="597"/>
      <c r="R198" s="323"/>
    </row>
    <row r="199" spans="1:18">
      <c r="A199" s="323"/>
      <c r="B199" s="899"/>
      <c r="C199" s="596"/>
      <c r="D199" s="323"/>
      <c r="E199" s="323"/>
      <c r="F199" s="323"/>
      <c r="G199" s="323"/>
      <c r="H199" s="323"/>
      <c r="I199" s="323"/>
      <c r="J199" s="323"/>
      <c r="K199" s="323"/>
      <c r="L199" s="323"/>
      <c r="M199" s="323"/>
      <c r="N199" s="323"/>
      <c r="O199" s="323"/>
      <c r="P199" s="323"/>
      <c r="Q199" s="597"/>
      <c r="R199" s="323"/>
    </row>
    <row r="200" spans="1:18">
      <c r="A200" s="323"/>
      <c r="B200" s="899"/>
      <c r="C200" s="596"/>
      <c r="D200" s="323"/>
      <c r="E200" s="323"/>
      <c r="F200" s="323"/>
      <c r="G200" s="323"/>
      <c r="H200" s="323"/>
      <c r="I200" s="323"/>
      <c r="J200" s="323"/>
      <c r="K200" s="323"/>
      <c r="L200" s="323"/>
      <c r="M200" s="323"/>
      <c r="N200" s="323"/>
      <c r="O200" s="323"/>
      <c r="P200" s="323"/>
      <c r="Q200" s="597"/>
      <c r="R200" s="323"/>
    </row>
    <row r="201" spans="1:18">
      <c r="A201" s="323"/>
      <c r="B201" s="899"/>
      <c r="C201" s="596"/>
      <c r="D201" s="323"/>
      <c r="E201" s="323"/>
      <c r="F201" s="323"/>
      <c r="G201" s="323"/>
      <c r="H201" s="323"/>
      <c r="I201" s="323"/>
      <c r="J201" s="323"/>
      <c r="K201" s="323"/>
      <c r="L201" s="323"/>
      <c r="M201" s="323"/>
      <c r="N201" s="323"/>
      <c r="O201" s="323"/>
      <c r="P201" s="323"/>
      <c r="Q201" s="597"/>
      <c r="R201" s="323"/>
    </row>
    <row r="202" spans="1:18">
      <c r="A202" s="323"/>
      <c r="B202" s="899"/>
      <c r="C202" s="596"/>
      <c r="D202" s="323"/>
      <c r="E202" s="323"/>
      <c r="F202" s="323"/>
      <c r="G202" s="323"/>
      <c r="H202" s="323"/>
      <c r="I202" s="323"/>
      <c r="J202" s="323"/>
      <c r="K202" s="323"/>
      <c r="L202" s="323"/>
      <c r="M202" s="323"/>
      <c r="N202" s="323"/>
      <c r="O202" s="323"/>
      <c r="P202" s="323"/>
      <c r="Q202" s="597"/>
      <c r="R202" s="323"/>
    </row>
    <row r="203" spans="1:18">
      <c r="A203" s="323"/>
      <c r="B203" s="899"/>
      <c r="C203" s="596"/>
      <c r="D203" s="323"/>
      <c r="E203" s="323"/>
      <c r="F203" s="323"/>
      <c r="G203" s="323"/>
      <c r="H203" s="323"/>
      <c r="I203" s="323"/>
      <c r="J203" s="323"/>
      <c r="K203" s="323"/>
      <c r="L203" s="323"/>
      <c r="M203" s="323"/>
      <c r="N203" s="323"/>
      <c r="O203" s="323"/>
      <c r="P203" s="323"/>
      <c r="Q203" s="597"/>
      <c r="R203" s="323"/>
    </row>
    <row r="204" spans="1:18">
      <c r="A204" s="323"/>
      <c r="B204" s="899"/>
      <c r="C204" s="596"/>
      <c r="D204" s="323"/>
      <c r="E204" s="323"/>
      <c r="F204" s="323"/>
      <c r="G204" s="323"/>
      <c r="H204" s="323"/>
      <c r="I204" s="323"/>
      <c r="J204" s="323"/>
      <c r="K204" s="323"/>
      <c r="L204" s="323"/>
      <c r="M204" s="323"/>
      <c r="N204" s="323"/>
      <c r="O204" s="323"/>
      <c r="P204" s="323"/>
      <c r="Q204" s="597"/>
      <c r="R204" s="323"/>
    </row>
    <row r="205" spans="1:18">
      <c r="A205" s="323"/>
      <c r="B205" s="899"/>
      <c r="C205" s="596"/>
      <c r="D205" s="323"/>
      <c r="E205" s="323"/>
      <c r="F205" s="323"/>
      <c r="G205" s="323"/>
      <c r="H205" s="323"/>
      <c r="I205" s="323"/>
      <c r="J205" s="323"/>
      <c r="K205" s="323"/>
      <c r="L205" s="323"/>
      <c r="M205" s="323"/>
      <c r="N205" s="323"/>
      <c r="O205" s="323"/>
      <c r="P205" s="323"/>
      <c r="Q205" s="597"/>
      <c r="R205" s="323"/>
    </row>
    <row r="206" spans="1:18">
      <c r="A206" s="323"/>
      <c r="B206" s="899"/>
      <c r="C206" s="596"/>
      <c r="D206" s="323"/>
      <c r="E206" s="323"/>
      <c r="F206" s="323"/>
      <c r="G206" s="323"/>
      <c r="H206" s="323"/>
      <c r="I206" s="323"/>
      <c r="J206" s="323"/>
      <c r="K206" s="323"/>
      <c r="L206" s="323"/>
      <c r="M206" s="323"/>
      <c r="N206" s="323"/>
      <c r="O206" s="323"/>
      <c r="P206" s="323"/>
      <c r="Q206" s="597"/>
      <c r="R206" s="323"/>
    </row>
    <row r="207" spans="1:18">
      <c r="A207" s="323"/>
      <c r="B207" s="899"/>
      <c r="C207" s="596"/>
      <c r="D207" s="323"/>
      <c r="E207" s="323"/>
      <c r="F207" s="323"/>
      <c r="G207" s="323"/>
      <c r="H207" s="323"/>
      <c r="I207" s="323"/>
      <c r="J207" s="323"/>
      <c r="K207" s="323"/>
      <c r="L207" s="323"/>
      <c r="M207" s="323"/>
      <c r="N207" s="323"/>
      <c r="O207" s="323"/>
      <c r="P207" s="323"/>
      <c r="Q207" s="597"/>
      <c r="R207" s="323"/>
    </row>
    <row r="208" spans="1:18">
      <c r="A208" s="323"/>
      <c r="B208" s="899"/>
      <c r="C208" s="596"/>
      <c r="D208" s="323"/>
      <c r="E208" s="323"/>
      <c r="F208" s="323"/>
      <c r="G208" s="323"/>
      <c r="H208" s="323"/>
      <c r="I208" s="323"/>
      <c r="J208" s="323"/>
      <c r="K208" s="323"/>
      <c r="L208" s="323"/>
      <c r="M208" s="323"/>
      <c r="N208" s="323"/>
      <c r="O208" s="323"/>
      <c r="P208" s="323"/>
      <c r="Q208" s="597"/>
      <c r="R208" s="323"/>
    </row>
    <row r="209" spans="1:18">
      <c r="A209" s="323"/>
      <c r="B209" s="899"/>
      <c r="C209" s="596"/>
      <c r="D209" s="323"/>
      <c r="E209" s="323"/>
      <c r="F209" s="323"/>
      <c r="G209" s="323"/>
      <c r="H209" s="323"/>
      <c r="I209" s="323"/>
      <c r="J209" s="323"/>
      <c r="K209" s="323"/>
      <c r="L209" s="323"/>
      <c r="M209" s="323"/>
      <c r="N209" s="323"/>
      <c r="O209" s="323"/>
      <c r="P209" s="323"/>
      <c r="Q209" s="597"/>
      <c r="R209" s="323"/>
    </row>
    <row r="210" spans="1:18">
      <c r="A210" s="323"/>
      <c r="B210" s="899"/>
      <c r="C210" s="596"/>
      <c r="D210" s="323"/>
      <c r="E210" s="323"/>
      <c r="F210" s="323"/>
      <c r="G210" s="323"/>
      <c r="H210" s="323"/>
      <c r="I210" s="323"/>
      <c r="J210" s="323"/>
      <c r="K210" s="323"/>
      <c r="L210" s="323"/>
      <c r="M210" s="323"/>
      <c r="N210" s="323"/>
      <c r="O210" s="323"/>
      <c r="P210" s="323"/>
      <c r="Q210" s="597"/>
      <c r="R210" s="323"/>
    </row>
    <row r="211" spans="1:18">
      <c r="A211" s="323"/>
      <c r="B211" s="899"/>
      <c r="C211" s="596"/>
      <c r="D211" s="323"/>
      <c r="E211" s="323"/>
      <c r="F211" s="323"/>
      <c r="G211" s="323"/>
      <c r="H211" s="323"/>
      <c r="I211" s="323"/>
      <c r="J211" s="323"/>
      <c r="K211" s="323"/>
      <c r="L211" s="323"/>
      <c r="M211" s="323"/>
      <c r="N211" s="323"/>
      <c r="O211" s="323"/>
      <c r="P211" s="323"/>
      <c r="Q211" s="597"/>
      <c r="R211" s="323"/>
    </row>
    <row r="212" spans="1:18">
      <c r="A212" s="323"/>
      <c r="B212" s="899"/>
      <c r="C212" s="596"/>
      <c r="D212" s="323"/>
      <c r="E212" s="323"/>
      <c r="F212" s="323"/>
      <c r="G212" s="323"/>
      <c r="H212" s="323"/>
      <c r="I212" s="323"/>
      <c r="J212" s="323"/>
      <c r="K212" s="323"/>
      <c r="L212" s="323"/>
      <c r="M212" s="323"/>
      <c r="N212" s="323"/>
      <c r="O212" s="323"/>
      <c r="P212" s="323"/>
      <c r="Q212" s="597"/>
      <c r="R212" s="323"/>
    </row>
    <row r="213" spans="1:18">
      <c r="A213" s="323"/>
      <c r="B213" s="899"/>
      <c r="C213" s="596"/>
      <c r="D213" s="323"/>
      <c r="E213" s="323"/>
      <c r="F213" s="323"/>
      <c r="G213" s="323"/>
      <c r="H213" s="323"/>
      <c r="I213" s="323"/>
      <c r="J213" s="323"/>
      <c r="K213" s="323"/>
      <c r="L213" s="323"/>
      <c r="M213" s="323"/>
      <c r="N213" s="323"/>
      <c r="O213" s="323"/>
      <c r="P213" s="323"/>
      <c r="Q213" s="597"/>
      <c r="R213" s="323"/>
    </row>
    <row r="214" spans="1:18">
      <c r="A214" s="323"/>
      <c r="B214" s="899"/>
      <c r="C214" s="596"/>
      <c r="D214" s="323"/>
      <c r="E214" s="323"/>
      <c r="F214" s="323"/>
      <c r="G214" s="323"/>
      <c r="H214" s="323"/>
      <c r="I214" s="323"/>
      <c r="J214" s="323"/>
      <c r="K214" s="323"/>
      <c r="L214" s="323"/>
      <c r="M214" s="323"/>
      <c r="N214" s="323"/>
      <c r="O214" s="323"/>
      <c r="P214" s="323"/>
      <c r="Q214" s="597"/>
      <c r="R214" s="323"/>
    </row>
    <row r="215" spans="1:18">
      <c r="A215" s="323"/>
      <c r="B215" s="899"/>
      <c r="C215" s="596"/>
      <c r="D215" s="323"/>
      <c r="E215" s="323"/>
      <c r="F215" s="323"/>
      <c r="G215" s="323"/>
      <c r="H215" s="323"/>
      <c r="I215" s="323"/>
      <c r="J215" s="323"/>
      <c r="K215" s="323"/>
      <c r="L215" s="323"/>
      <c r="M215" s="323"/>
      <c r="N215" s="323"/>
      <c r="O215" s="323"/>
      <c r="P215" s="323"/>
      <c r="Q215" s="597"/>
      <c r="R215" s="323"/>
    </row>
    <row r="216" spans="1:18">
      <c r="A216" s="323"/>
      <c r="B216" s="899"/>
      <c r="C216" s="596"/>
      <c r="D216" s="323"/>
      <c r="E216" s="323"/>
      <c r="F216" s="323"/>
      <c r="G216" s="323"/>
      <c r="H216" s="323"/>
      <c r="I216" s="323"/>
      <c r="J216" s="323"/>
      <c r="K216" s="323"/>
      <c r="L216" s="323"/>
      <c r="M216" s="323"/>
      <c r="N216" s="323"/>
      <c r="O216" s="323"/>
      <c r="P216" s="323"/>
      <c r="Q216" s="597"/>
      <c r="R216" s="323"/>
    </row>
    <row r="217" spans="1:18">
      <c r="A217" s="323"/>
      <c r="B217" s="899"/>
      <c r="C217" s="596"/>
      <c r="D217" s="323"/>
      <c r="E217" s="323"/>
      <c r="F217" s="323"/>
      <c r="G217" s="323"/>
      <c r="H217" s="323"/>
      <c r="I217" s="323"/>
      <c r="J217" s="323"/>
      <c r="K217" s="323"/>
      <c r="L217" s="323"/>
      <c r="M217" s="323"/>
      <c r="N217" s="323"/>
      <c r="O217" s="323"/>
      <c r="P217" s="323"/>
      <c r="Q217" s="597"/>
      <c r="R217" s="323"/>
    </row>
    <row r="218" spans="1:18">
      <c r="A218" s="323"/>
      <c r="B218" s="899"/>
      <c r="C218" s="596"/>
      <c r="D218" s="323"/>
      <c r="E218" s="323"/>
      <c r="F218" s="323"/>
      <c r="G218" s="323"/>
      <c r="H218" s="323"/>
      <c r="I218" s="323"/>
      <c r="J218" s="323"/>
      <c r="K218" s="323"/>
      <c r="L218" s="323"/>
      <c r="M218" s="323"/>
      <c r="N218" s="323"/>
      <c r="O218" s="323"/>
      <c r="P218" s="323"/>
      <c r="Q218" s="597"/>
      <c r="R218" s="323"/>
    </row>
    <row r="219" spans="1:18">
      <c r="A219" s="323"/>
      <c r="B219" s="899"/>
      <c r="C219" s="596"/>
      <c r="D219" s="323"/>
      <c r="E219" s="323"/>
      <c r="F219" s="323"/>
      <c r="G219" s="323"/>
      <c r="H219" s="323"/>
      <c r="I219" s="323"/>
      <c r="J219" s="323"/>
      <c r="K219" s="323"/>
      <c r="L219" s="323"/>
      <c r="M219" s="323"/>
      <c r="N219" s="323"/>
      <c r="O219" s="323"/>
      <c r="P219" s="323"/>
      <c r="Q219" s="597"/>
      <c r="R219" s="323"/>
    </row>
    <row r="220" spans="1:18">
      <c r="A220" s="323"/>
      <c r="B220" s="899"/>
      <c r="C220" s="596"/>
      <c r="D220" s="323"/>
      <c r="E220" s="323"/>
      <c r="F220" s="323"/>
      <c r="G220" s="323"/>
      <c r="H220" s="323"/>
      <c r="I220" s="323"/>
      <c r="J220" s="323"/>
      <c r="K220" s="323"/>
      <c r="L220" s="323"/>
      <c r="M220" s="323"/>
      <c r="N220" s="323"/>
      <c r="O220" s="323"/>
      <c r="P220" s="323"/>
      <c r="Q220" s="597"/>
      <c r="R220" s="323"/>
    </row>
    <row r="221" spans="1:18">
      <c r="A221" s="323"/>
      <c r="B221" s="899"/>
      <c r="C221" s="596"/>
      <c r="D221" s="323"/>
      <c r="E221" s="323"/>
      <c r="F221" s="323"/>
      <c r="G221" s="323"/>
      <c r="H221" s="323"/>
      <c r="I221" s="323"/>
      <c r="J221" s="323"/>
      <c r="K221" s="323"/>
      <c r="L221" s="323"/>
      <c r="M221" s="323"/>
      <c r="N221" s="323"/>
      <c r="O221" s="323"/>
      <c r="P221" s="323"/>
      <c r="Q221" s="597"/>
      <c r="R221" s="323"/>
    </row>
    <row r="222" spans="1:18">
      <c r="A222" s="323"/>
      <c r="B222" s="899"/>
      <c r="C222" s="596"/>
      <c r="D222" s="323"/>
      <c r="E222" s="323"/>
      <c r="F222" s="323"/>
      <c r="G222" s="323"/>
      <c r="H222" s="323"/>
      <c r="I222" s="323"/>
      <c r="J222" s="323"/>
      <c r="K222" s="323"/>
      <c r="L222" s="323"/>
      <c r="M222" s="323"/>
      <c r="N222" s="323"/>
      <c r="O222" s="323"/>
      <c r="P222" s="323"/>
      <c r="Q222" s="597"/>
      <c r="R222" s="323"/>
    </row>
    <row r="223" spans="1:18">
      <c r="A223" s="323"/>
      <c r="B223" s="899"/>
      <c r="C223" s="596"/>
      <c r="D223" s="323"/>
      <c r="E223" s="323"/>
      <c r="F223" s="323"/>
      <c r="G223" s="323"/>
      <c r="H223" s="323"/>
      <c r="I223" s="323"/>
      <c r="J223" s="323"/>
      <c r="K223" s="323"/>
      <c r="L223" s="323"/>
      <c r="M223" s="323"/>
      <c r="N223" s="323"/>
      <c r="O223" s="323"/>
      <c r="P223" s="323"/>
      <c r="Q223" s="597"/>
      <c r="R223" s="323"/>
    </row>
    <row r="224" spans="1:18">
      <c r="A224" s="323"/>
      <c r="B224" s="899"/>
      <c r="C224" s="596"/>
      <c r="D224" s="323"/>
      <c r="E224" s="323"/>
      <c r="F224" s="323"/>
      <c r="G224" s="323"/>
      <c r="H224" s="323"/>
      <c r="I224" s="323"/>
      <c r="J224" s="323"/>
      <c r="K224" s="323"/>
      <c r="L224" s="323"/>
      <c r="M224" s="323"/>
      <c r="N224" s="323"/>
      <c r="O224" s="323"/>
      <c r="P224" s="323"/>
      <c r="Q224" s="597"/>
      <c r="R224" s="323"/>
    </row>
    <row r="225" spans="1:18">
      <c r="A225" s="323"/>
      <c r="B225" s="899"/>
      <c r="C225" s="596"/>
      <c r="D225" s="323"/>
      <c r="E225" s="323"/>
      <c r="F225" s="323"/>
      <c r="G225" s="323"/>
      <c r="H225" s="323"/>
      <c r="I225" s="323"/>
      <c r="J225" s="323"/>
      <c r="K225" s="323"/>
      <c r="L225" s="323"/>
      <c r="M225" s="323"/>
      <c r="N225" s="323"/>
      <c r="O225" s="323"/>
      <c r="P225" s="323"/>
      <c r="Q225" s="597"/>
      <c r="R225" s="323"/>
    </row>
    <row r="226" spans="1:18">
      <c r="A226" s="323"/>
      <c r="B226" s="899"/>
      <c r="C226" s="596"/>
      <c r="D226" s="323"/>
      <c r="E226" s="323"/>
      <c r="F226" s="323"/>
      <c r="G226" s="323"/>
      <c r="H226" s="323"/>
      <c r="I226" s="323"/>
      <c r="J226" s="323"/>
      <c r="K226" s="323"/>
      <c r="L226" s="323"/>
      <c r="M226" s="323"/>
      <c r="N226" s="323"/>
      <c r="O226" s="323"/>
      <c r="P226" s="323"/>
      <c r="Q226" s="597"/>
      <c r="R226" s="323"/>
    </row>
    <row r="227" spans="1:18">
      <c r="A227" s="323"/>
      <c r="B227" s="899"/>
      <c r="C227" s="596"/>
      <c r="D227" s="323"/>
      <c r="E227" s="323"/>
      <c r="F227" s="323"/>
      <c r="G227" s="323"/>
      <c r="H227" s="323"/>
      <c r="I227" s="323"/>
      <c r="J227" s="323"/>
      <c r="K227" s="323"/>
      <c r="L227" s="323"/>
      <c r="M227" s="323"/>
      <c r="N227" s="323"/>
      <c r="O227" s="323"/>
      <c r="P227" s="323"/>
      <c r="Q227" s="597"/>
      <c r="R227" s="323"/>
    </row>
    <row r="228" spans="1:18">
      <c r="A228" s="323"/>
      <c r="B228" s="899"/>
      <c r="C228" s="596"/>
      <c r="D228" s="323"/>
      <c r="E228" s="323"/>
      <c r="F228" s="323"/>
      <c r="G228" s="323"/>
      <c r="H228" s="323"/>
      <c r="I228" s="323"/>
      <c r="J228" s="323"/>
      <c r="K228" s="323"/>
      <c r="L228" s="323"/>
      <c r="M228" s="323"/>
      <c r="N228" s="323"/>
      <c r="O228" s="323"/>
      <c r="P228" s="323"/>
      <c r="Q228" s="597"/>
      <c r="R228" s="323"/>
    </row>
    <row r="229" spans="1:18">
      <c r="A229" s="323"/>
      <c r="B229" s="899"/>
      <c r="C229" s="596"/>
      <c r="D229" s="323"/>
      <c r="E229" s="323"/>
      <c r="F229" s="323"/>
      <c r="G229" s="323"/>
      <c r="H229" s="323"/>
      <c r="I229" s="323"/>
      <c r="J229" s="323"/>
      <c r="K229" s="323"/>
      <c r="L229" s="323"/>
      <c r="M229" s="323"/>
      <c r="N229" s="323"/>
      <c r="O229" s="323"/>
      <c r="P229" s="323"/>
      <c r="Q229" s="597"/>
      <c r="R229" s="323"/>
    </row>
    <row r="230" spans="1:18">
      <c r="A230" s="323"/>
      <c r="B230" s="899"/>
      <c r="C230" s="596"/>
      <c r="D230" s="323"/>
      <c r="E230" s="323"/>
      <c r="F230" s="323"/>
      <c r="G230" s="323"/>
      <c r="H230" s="323"/>
      <c r="I230" s="323"/>
      <c r="J230" s="323"/>
      <c r="K230" s="323"/>
      <c r="L230" s="323"/>
      <c r="M230" s="323"/>
      <c r="N230" s="323"/>
      <c r="O230" s="323"/>
      <c r="P230" s="323"/>
      <c r="Q230" s="597"/>
      <c r="R230" s="323"/>
    </row>
    <row r="231" spans="1:18">
      <c r="A231" s="323"/>
      <c r="B231" s="899"/>
      <c r="C231" s="596"/>
      <c r="D231" s="323"/>
      <c r="E231" s="323"/>
      <c r="F231" s="323"/>
      <c r="G231" s="323"/>
      <c r="H231" s="323"/>
      <c r="I231" s="323"/>
      <c r="J231" s="323"/>
      <c r="K231" s="323"/>
      <c r="L231" s="323"/>
      <c r="M231" s="323"/>
      <c r="N231" s="323"/>
      <c r="O231" s="323"/>
      <c r="P231" s="323"/>
      <c r="Q231" s="597"/>
      <c r="R231" s="323"/>
    </row>
    <row r="232" spans="1:18">
      <c r="A232" s="323"/>
      <c r="B232" s="899"/>
      <c r="C232" s="596"/>
      <c r="D232" s="323"/>
      <c r="E232" s="323"/>
      <c r="F232" s="323"/>
      <c r="G232" s="323"/>
      <c r="H232" s="323"/>
      <c r="I232" s="323"/>
      <c r="J232" s="323"/>
      <c r="K232" s="323"/>
      <c r="L232" s="323"/>
      <c r="M232" s="323"/>
      <c r="N232" s="323"/>
      <c r="O232" s="323"/>
      <c r="P232" s="323"/>
      <c r="Q232" s="597"/>
      <c r="R232" s="323"/>
    </row>
    <row r="233" spans="1:18">
      <c r="A233" s="323"/>
      <c r="B233" s="899"/>
      <c r="C233" s="596"/>
      <c r="D233" s="323"/>
      <c r="E233" s="323"/>
      <c r="F233" s="323"/>
      <c r="G233" s="323"/>
      <c r="H233" s="323"/>
      <c r="I233" s="323"/>
      <c r="J233" s="323"/>
      <c r="K233" s="323"/>
      <c r="L233" s="323"/>
      <c r="M233" s="323"/>
      <c r="N233" s="323"/>
      <c r="O233" s="323"/>
      <c r="P233" s="323"/>
      <c r="Q233" s="597"/>
      <c r="R233" s="323"/>
    </row>
    <row r="234" spans="1:18">
      <c r="A234" s="323"/>
      <c r="B234" s="899"/>
      <c r="C234" s="596"/>
      <c r="D234" s="323"/>
      <c r="E234" s="323"/>
      <c r="F234" s="323"/>
      <c r="G234" s="323"/>
      <c r="H234" s="323"/>
      <c r="I234" s="323"/>
      <c r="J234" s="323"/>
      <c r="K234" s="323"/>
      <c r="L234" s="323"/>
      <c r="M234" s="323"/>
      <c r="N234" s="323"/>
      <c r="O234" s="323"/>
      <c r="P234" s="323"/>
      <c r="Q234" s="597"/>
      <c r="R234" s="323"/>
    </row>
    <row r="235" spans="1:18">
      <c r="A235" s="323"/>
      <c r="B235" s="899"/>
      <c r="C235" s="596"/>
      <c r="D235" s="323"/>
      <c r="E235" s="323"/>
      <c r="F235" s="323"/>
      <c r="G235" s="323"/>
      <c r="H235" s="323"/>
      <c r="I235" s="323"/>
      <c r="J235" s="323"/>
      <c r="K235" s="323"/>
      <c r="L235" s="323"/>
      <c r="M235" s="323"/>
      <c r="N235" s="323"/>
      <c r="O235" s="323"/>
      <c r="P235" s="323"/>
      <c r="Q235" s="597"/>
      <c r="R235" s="323"/>
    </row>
    <row r="236" spans="1:18">
      <c r="A236" s="323"/>
      <c r="B236" s="899"/>
      <c r="C236" s="596"/>
      <c r="D236" s="323"/>
      <c r="E236" s="323"/>
      <c r="F236" s="323"/>
      <c r="G236" s="323"/>
      <c r="H236" s="323"/>
      <c r="I236" s="323"/>
      <c r="J236" s="323"/>
      <c r="K236" s="323"/>
      <c r="L236" s="323"/>
      <c r="M236" s="323"/>
      <c r="N236" s="323"/>
      <c r="O236" s="323"/>
      <c r="P236" s="323"/>
      <c r="Q236" s="597"/>
      <c r="R236" s="323"/>
    </row>
    <row r="237" spans="1:18">
      <c r="A237" s="323"/>
      <c r="B237" s="899"/>
      <c r="C237" s="596"/>
      <c r="D237" s="323"/>
      <c r="E237" s="323"/>
      <c r="F237" s="323"/>
      <c r="G237" s="323"/>
      <c r="H237" s="323"/>
      <c r="I237" s="323"/>
      <c r="J237" s="323"/>
      <c r="K237" s="323"/>
      <c r="L237" s="323"/>
      <c r="M237" s="323"/>
      <c r="N237" s="323"/>
      <c r="O237" s="323"/>
      <c r="P237" s="323"/>
      <c r="Q237" s="597"/>
      <c r="R237" s="323"/>
    </row>
    <row r="238" spans="1:18">
      <c r="A238" s="323"/>
      <c r="B238" s="899"/>
      <c r="C238" s="596"/>
      <c r="D238" s="323"/>
      <c r="E238" s="323"/>
      <c r="F238" s="323"/>
      <c r="G238" s="323"/>
      <c r="H238" s="323"/>
      <c r="I238" s="323"/>
      <c r="J238" s="323"/>
      <c r="K238" s="323"/>
      <c r="L238" s="323"/>
      <c r="M238" s="323"/>
      <c r="N238" s="323"/>
      <c r="O238" s="323"/>
      <c r="P238" s="323"/>
      <c r="Q238" s="597"/>
      <c r="R238" s="323"/>
    </row>
    <row r="239" spans="1:18">
      <c r="A239" s="323"/>
      <c r="B239" s="899"/>
      <c r="C239" s="596"/>
      <c r="D239" s="323"/>
      <c r="E239" s="323"/>
      <c r="F239" s="323"/>
      <c r="G239" s="323"/>
      <c r="H239" s="323"/>
      <c r="I239" s="323"/>
      <c r="J239" s="323"/>
      <c r="K239" s="323"/>
      <c r="L239" s="323"/>
      <c r="M239" s="323"/>
      <c r="N239" s="323"/>
      <c r="O239" s="323"/>
      <c r="P239" s="323"/>
      <c r="Q239" s="597"/>
      <c r="R239" s="323"/>
    </row>
  </sheetData>
  <mergeCells count="7">
    <mergeCell ref="B2:Q3"/>
    <mergeCell ref="D15:M15"/>
    <mergeCell ref="B4:B13"/>
    <mergeCell ref="Q4:Q5"/>
    <mergeCell ref="Q7:Q8"/>
    <mergeCell ref="Q10:Q11"/>
    <mergeCell ref="Q13:Q14"/>
  </mergeCells>
  <pageMargins left="0.17" right="0.25" top="0.41" bottom="0.68" header="0.17" footer="0.16"/>
  <pageSetup scale="80" orientation="landscape"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AK203"/>
  <sheetViews>
    <sheetView zoomScaleNormal="100" workbookViewId="0">
      <selection activeCell="D40" sqref="D40"/>
    </sheetView>
  </sheetViews>
  <sheetFormatPr defaultRowHeight="12.75"/>
  <cols>
    <col min="1" max="1" width="20.28515625" customWidth="1"/>
    <col min="2" max="2" width="45.28515625" customWidth="1"/>
    <col min="3" max="3" width="13.42578125" style="408" customWidth="1"/>
    <col min="4" max="4" width="37.7109375" customWidth="1"/>
    <col min="5" max="5" width="12.140625" style="408" customWidth="1"/>
    <col min="6" max="37" width="9.140625" style="323" customWidth="1"/>
  </cols>
  <sheetData>
    <row r="1" spans="1:6" ht="42.75" customHeight="1" thickBot="1">
      <c r="A1" s="1538" t="s">
        <v>553</v>
      </c>
      <c r="B1" s="1539"/>
      <c r="C1" s="1539"/>
      <c r="D1" s="1539"/>
      <c r="E1" s="1540"/>
    </row>
    <row r="2" spans="1:6" ht="28.5">
      <c r="A2" s="620" t="s">
        <v>554</v>
      </c>
      <c r="B2" s="621" t="s">
        <v>555</v>
      </c>
      <c r="C2" s="622" t="s">
        <v>556</v>
      </c>
      <c r="D2" s="622" t="s">
        <v>557</v>
      </c>
      <c r="E2" s="623" t="s">
        <v>558</v>
      </c>
    </row>
    <row r="3" spans="1:6" ht="38.25">
      <c r="A3" s="1536" t="s">
        <v>559</v>
      </c>
      <c r="B3" s="624" t="s">
        <v>560</v>
      </c>
      <c r="C3" s="625">
        <v>10</v>
      </c>
      <c r="D3" s="626" t="s">
        <v>561</v>
      </c>
      <c r="E3" s="898" t="s">
        <v>562</v>
      </c>
      <c r="F3" s="627"/>
    </row>
    <row r="4" spans="1:6" ht="38.25">
      <c r="A4" s="1536"/>
      <c r="B4" s="624" t="s">
        <v>563</v>
      </c>
      <c r="C4" s="625">
        <v>9</v>
      </c>
      <c r="D4" s="626" t="s">
        <v>564</v>
      </c>
      <c r="E4" s="898" t="s">
        <v>565</v>
      </c>
      <c r="F4" s="627"/>
    </row>
    <row r="5" spans="1:6" ht="25.5">
      <c r="A5" s="1536" t="s">
        <v>566</v>
      </c>
      <c r="B5" s="624" t="s">
        <v>567</v>
      </c>
      <c r="C5" s="625">
        <v>8</v>
      </c>
      <c r="D5" s="626" t="s">
        <v>568</v>
      </c>
      <c r="E5" s="898" t="s">
        <v>569</v>
      </c>
      <c r="F5" s="627"/>
    </row>
    <row r="6" spans="1:6" ht="51">
      <c r="A6" s="1536"/>
      <c r="B6" s="624" t="s">
        <v>570</v>
      </c>
      <c r="C6" s="625">
        <v>7</v>
      </c>
      <c r="D6" s="626" t="s">
        <v>571</v>
      </c>
      <c r="E6" s="898" t="s">
        <v>572</v>
      </c>
      <c r="F6" s="627"/>
    </row>
    <row r="7" spans="1:6" ht="38.25">
      <c r="A7" s="1536" t="s">
        <v>573</v>
      </c>
      <c r="B7" s="624" t="s">
        <v>574</v>
      </c>
      <c r="C7" s="625">
        <v>6</v>
      </c>
      <c r="D7" s="626" t="s">
        <v>575</v>
      </c>
      <c r="E7" s="1537" t="s">
        <v>576</v>
      </c>
      <c r="F7" s="627"/>
    </row>
    <row r="8" spans="1:6" ht="38.25">
      <c r="A8" s="1536"/>
      <c r="B8" s="624" t="s">
        <v>577</v>
      </c>
      <c r="C8" s="625">
        <v>5</v>
      </c>
      <c r="D8" s="626" t="s">
        <v>578</v>
      </c>
      <c r="E8" s="1537"/>
      <c r="F8" s="627"/>
    </row>
    <row r="9" spans="1:6" ht="51">
      <c r="A9" s="1536" t="s">
        <v>579</v>
      </c>
      <c r="B9" s="624" t="s">
        <v>580</v>
      </c>
      <c r="C9" s="625">
        <v>4</v>
      </c>
      <c r="D9" s="626" t="s">
        <v>581</v>
      </c>
      <c r="E9" s="1537" t="s">
        <v>582</v>
      </c>
      <c r="F9" s="627"/>
    </row>
    <row r="10" spans="1:6" ht="51">
      <c r="A10" s="1536"/>
      <c r="B10" s="624" t="s">
        <v>583</v>
      </c>
      <c r="C10" s="625">
        <v>3</v>
      </c>
      <c r="D10" s="626" t="s">
        <v>584</v>
      </c>
      <c r="E10" s="1537"/>
      <c r="F10" s="627"/>
    </row>
    <row r="11" spans="1:6" ht="51">
      <c r="A11" s="1536"/>
      <c r="B11" s="624" t="s">
        <v>585</v>
      </c>
      <c r="C11" s="625">
        <v>2</v>
      </c>
      <c r="D11" s="626" t="s">
        <v>586</v>
      </c>
      <c r="E11" s="898" t="s">
        <v>587</v>
      </c>
      <c r="F11" s="627"/>
    </row>
    <row r="12" spans="1:6" ht="15">
      <c r="A12" s="897" t="s">
        <v>588</v>
      </c>
      <c r="B12" s="624" t="s">
        <v>589</v>
      </c>
      <c r="C12" s="625">
        <v>1</v>
      </c>
      <c r="D12" s="626" t="s">
        <v>590</v>
      </c>
      <c r="E12" s="898" t="s">
        <v>591</v>
      </c>
      <c r="F12" s="627"/>
    </row>
    <row r="13" spans="1:6" s="323" customFormat="1" ht="15">
      <c r="C13" s="756"/>
      <c r="D13" s="627"/>
      <c r="E13" s="628"/>
      <c r="F13" s="627"/>
    </row>
    <row r="14" spans="1:6" s="323" customFormat="1">
      <c r="C14" s="756"/>
      <c r="E14" s="756"/>
    </row>
    <row r="15" spans="1:6" s="323" customFormat="1">
      <c r="C15" s="756"/>
      <c r="E15" s="756"/>
    </row>
    <row r="16" spans="1:6" s="323" customFormat="1">
      <c r="C16" s="756"/>
      <c r="E16" s="756"/>
    </row>
    <row r="17" spans="3:5" s="323" customFormat="1">
      <c r="C17" s="756"/>
      <c r="E17" s="756"/>
    </row>
    <row r="18" spans="3:5" s="323" customFormat="1">
      <c r="C18" s="756"/>
      <c r="E18" s="756"/>
    </row>
    <row r="19" spans="3:5" s="323" customFormat="1">
      <c r="C19" s="756"/>
      <c r="E19" s="756"/>
    </row>
    <row r="20" spans="3:5" s="323" customFormat="1">
      <c r="C20" s="756"/>
      <c r="E20" s="756"/>
    </row>
    <row r="21" spans="3:5" s="323" customFormat="1">
      <c r="C21" s="756"/>
      <c r="E21" s="756"/>
    </row>
    <row r="22" spans="3:5" s="323" customFormat="1">
      <c r="C22" s="756"/>
      <c r="E22" s="756"/>
    </row>
    <row r="23" spans="3:5" s="323" customFormat="1">
      <c r="C23" s="756"/>
      <c r="E23" s="756"/>
    </row>
    <row r="24" spans="3:5" s="323" customFormat="1">
      <c r="C24" s="756"/>
      <c r="E24" s="756"/>
    </row>
    <row r="25" spans="3:5" s="323" customFormat="1">
      <c r="C25" s="756"/>
      <c r="E25" s="756"/>
    </row>
    <row r="26" spans="3:5" s="323" customFormat="1">
      <c r="C26" s="756"/>
      <c r="E26" s="756"/>
    </row>
    <row r="27" spans="3:5" s="323" customFormat="1">
      <c r="C27" s="756"/>
      <c r="E27" s="756"/>
    </row>
    <row r="28" spans="3:5" s="323" customFormat="1">
      <c r="C28" s="756"/>
      <c r="E28" s="756"/>
    </row>
    <row r="29" spans="3:5" s="323" customFormat="1">
      <c r="C29" s="756"/>
      <c r="E29" s="756"/>
    </row>
    <row r="30" spans="3:5" s="323" customFormat="1">
      <c r="C30" s="756"/>
      <c r="E30" s="756"/>
    </row>
    <row r="31" spans="3:5" s="323" customFormat="1">
      <c r="C31" s="756"/>
      <c r="E31" s="756"/>
    </row>
    <row r="32" spans="3:5" s="323" customFormat="1">
      <c r="C32" s="756"/>
      <c r="E32" s="756"/>
    </row>
    <row r="33" spans="3:5" s="323" customFormat="1">
      <c r="C33" s="756"/>
      <c r="E33" s="756"/>
    </row>
    <row r="34" spans="3:5" s="323" customFormat="1">
      <c r="C34" s="756"/>
      <c r="E34" s="756"/>
    </row>
    <row r="35" spans="3:5" s="323" customFormat="1">
      <c r="C35" s="756"/>
      <c r="E35" s="756"/>
    </row>
    <row r="36" spans="3:5" s="323" customFormat="1">
      <c r="C36" s="756"/>
      <c r="E36" s="756"/>
    </row>
    <row r="37" spans="3:5" s="323" customFormat="1">
      <c r="C37" s="756"/>
      <c r="E37" s="756"/>
    </row>
    <row r="38" spans="3:5" s="323" customFormat="1">
      <c r="C38" s="756"/>
      <c r="E38" s="756"/>
    </row>
    <row r="39" spans="3:5" s="323" customFormat="1">
      <c r="C39" s="756"/>
      <c r="E39" s="756"/>
    </row>
    <row r="40" spans="3:5" s="323" customFormat="1">
      <c r="C40" s="756"/>
      <c r="E40" s="756"/>
    </row>
    <row r="41" spans="3:5" s="323" customFormat="1">
      <c r="C41" s="756"/>
      <c r="E41" s="756"/>
    </row>
    <row r="42" spans="3:5" s="323" customFormat="1">
      <c r="C42" s="756"/>
      <c r="E42" s="756"/>
    </row>
    <row r="43" spans="3:5" s="323" customFormat="1">
      <c r="C43" s="756"/>
      <c r="E43" s="756"/>
    </row>
    <row r="44" spans="3:5" s="323" customFormat="1">
      <c r="C44" s="756"/>
      <c r="E44" s="756"/>
    </row>
    <row r="45" spans="3:5" s="323" customFormat="1">
      <c r="C45" s="756"/>
      <c r="E45" s="756"/>
    </row>
    <row r="46" spans="3:5" s="323" customFormat="1">
      <c r="C46" s="756"/>
      <c r="E46" s="756"/>
    </row>
    <row r="47" spans="3:5" s="323" customFormat="1">
      <c r="C47" s="756"/>
      <c r="E47" s="756"/>
    </row>
    <row r="48" spans="3:5" s="323" customFormat="1">
      <c r="C48" s="756"/>
      <c r="E48" s="756"/>
    </row>
    <row r="49" spans="3:5" s="323" customFormat="1">
      <c r="C49" s="756"/>
      <c r="E49" s="756"/>
    </row>
    <row r="50" spans="3:5" s="323" customFormat="1">
      <c r="C50" s="756"/>
      <c r="E50" s="756"/>
    </row>
    <row r="51" spans="3:5" s="323" customFormat="1">
      <c r="C51" s="756"/>
      <c r="E51" s="756"/>
    </row>
    <row r="52" spans="3:5" s="323" customFormat="1">
      <c r="C52" s="756"/>
      <c r="E52" s="756"/>
    </row>
    <row r="53" spans="3:5" s="323" customFormat="1">
      <c r="C53" s="756"/>
      <c r="E53" s="756"/>
    </row>
    <row r="54" spans="3:5" s="323" customFormat="1">
      <c r="C54" s="756"/>
      <c r="E54" s="756"/>
    </row>
    <row r="55" spans="3:5" s="323" customFormat="1">
      <c r="C55" s="756"/>
      <c r="E55" s="756"/>
    </row>
    <row r="56" spans="3:5" s="323" customFormat="1">
      <c r="C56" s="756"/>
      <c r="E56" s="756"/>
    </row>
    <row r="57" spans="3:5" s="323" customFormat="1">
      <c r="C57" s="756"/>
      <c r="E57" s="756"/>
    </row>
    <row r="58" spans="3:5" s="323" customFormat="1">
      <c r="C58" s="756"/>
      <c r="E58" s="756"/>
    </row>
    <row r="59" spans="3:5" s="323" customFormat="1">
      <c r="C59" s="756"/>
      <c r="E59" s="756"/>
    </row>
    <row r="60" spans="3:5" s="323" customFormat="1">
      <c r="C60" s="756"/>
      <c r="E60" s="756"/>
    </row>
    <row r="61" spans="3:5" s="323" customFormat="1">
      <c r="C61" s="756"/>
      <c r="E61" s="756"/>
    </row>
    <row r="62" spans="3:5" s="323" customFormat="1">
      <c r="C62" s="756"/>
      <c r="E62" s="756"/>
    </row>
    <row r="63" spans="3:5" s="323" customFormat="1">
      <c r="C63" s="756"/>
      <c r="E63" s="756"/>
    </row>
    <row r="64" spans="3:5" s="323" customFormat="1">
      <c r="C64" s="756"/>
      <c r="E64" s="756"/>
    </row>
    <row r="65" spans="3:5" s="323" customFormat="1">
      <c r="C65" s="756"/>
      <c r="E65" s="756"/>
    </row>
    <row r="66" spans="3:5" s="323" customFormat="1">
      <c r="C66" s="756"/>
      <c r="E66" s="756"/>
    </row>
    <row r="67" spans="3:5" s="323" customFormat="1">
      <c r="C67" s="756"/>
      <c r="E67" s="756"/>
    </row>
    <row r="68" spans="3:5" s="323" customFormat="1">
      <c r="C68" s="756"/>
      <c r="E68" s="756"/>
    </row>
    <row r="69" spans="3:5" s="323" customFormat="1">
      <c r="C69" s="756"/>
      <c r="E69" s="756"/>
    </row>
    <row r="70" spans="3:5" s="323" customFormat="1">
      <c r="C70" s="756"/>
      <c r="E70" s="756"/>
    </row>
    <row r="71" spans="3:5" s="323" customFormat="1">
      <c r="C71" s="756"/>
      <c r="E71" s="756"/>
    </row>
    <row r="72" spans="3:5" s="323" customFormat="1">
      <c r="C72" s="756"/>
      <c r="E72" s="756"/>
    </row>
    <row r="73" spans="3:5" s="323" customFormat="1">
      <c r="C73" s="756"/>
      <c r="E73" s="756"/>
    </row>
    <row r="74" spans="3:5" s="323" customFormat="1">
      <c r="C74" s="756"/>
      <c r="E74" s="756"/>
    </row>
    <row r="75" spans="3:5" s="323" customFormat="1">
      <c r="C75" s="756"/>
      <c r="E75" s="756"/>
    </row>
    <row r="76" spans="3:5" s="323" customFormat="1">
      <c r="C76" s="756"/>
      <c r="E76" s="756"/>
    </row>
    <row r="77" spans="3:5" s="323" customFormat="1">
      <c r="C77" s="756"/>
      <c r="E77" s="756"/>
    </row>
    <row r="78" spans="3:5" s="323" customFormat="1">
      <c r="C78" s="756"/>
      <c r="E78" s="756"/>
    </row>
    <row r="79" spans="3:5" s="323" customFormat="1">
      <c r="C79" s="756"/>
      <c r="E79" s="756"/>
    </row>
    <row r="80" spans="3:5" s="323" customFormat="1">
      <c r="C80" s="756"/>
      <c r="E80" s="756"/>
    </row>
    <row r="81" spans="3:5" s="323" customFormat="1">
      <c r="C81" s="756"/>
      <c r="E81" s="756"/>
    </row>
    <row r="82" spans="3:5" s="323" customFormat="1">
      <c r="C82" s="756"/>
      <c r="E82" s="756"/>
    </row>
    <row r="83" spans="3:5" s="323" customFormat="1">
      <c r="C83" s="756"/>
      <c r="E83" s="756"/>
    </row>
    <row r="84" spans="3:5" s="323" customFormat="1">
      <c r="C84" s="756"/>
      <c r="E84" s="756"/>
    </row>
    <row r="85" spans="3:5" s="323" customFormat="1">
      <c r="C85" s="756"/>
      <c r="E85" s="756"/>
    </row>
    <row r="86" spans="3:5" s="323" customFormat="1">
      <c r="C86" s="756"/>
      <c r="E86" s="756"/>
    </row>
    <row r="87" spans="3:5" s="323" customFormat="1">
      <c r="C87" s="756"/>
      <c r="E87" s="756"/>
    </row>
    <row r="88" spans="3:5" s="323" customFormat="1">
      <c r="C88" s="756"/>
      <c r="E88" s="756"/>
    </row>
    <row r="89" spans="3:5" s="323" customFormat="1">
      <c r="C89" s="756"/>
      <c r="E89" s="756"/>
    </row>
    <row r="90" spans="3:5" s="323" customFormat="1">
      <c r="C90" s="756"/>
      <c r="E90" s="756"/>
    </row>
    <row r="91" spans="3:5" s="323" customFormat="1">
      <c r="C91" s="756"/>
      <c r="E91" s="756"/>
    </row>
    <row r="92" spans="3:5" s="323" customFormat="1">
      <c r="C92" s="756"/>
      <c r="E92" s="756"/>
    </row>
    <row r="93" spans="3:5" s="323" customFormat="1">
      <c r="C93" s="756"/>
      <c r="E93" s="756"/>
    </row>
    <row r="94" spans="3:5" s="323" customFormat="1">
      <c r="C94" s="756"/>
      <c r="E94" s="756"/>
    </row>
    <row r="95" spans="3:5" s="323" customFormat="1">
      <c r="C95" s="756"/>
      <c r="E95" s="756"/>
    </row>
    <row r="96" spans="3:5" s="323" customFormat="1">
      <c r="C96" s="756"/>
      <c r="E96" s="756"/>
    </row>
    <row r="97" spans="3:5" s="323" customFormat="1">
      <c r="C97" s="756"/>
      <c r="E97" s="756"/>
    </row>
    <row r="98" spans="3:5" s="323" customFormat="1">
      <c r="C98" s="756"/>
      <c r="E98" s="756"/>
    </row>
    <row r="99" spans="3:5" s="323" customFormat="1">
      <c r="C99" s="756"/>
      <c r="E99" s="756"/>
    </row>
    <row r="100" spans="3:5" s="323" customFormat="1">
      <c r="C100" s="756"/>
      <c r="E100" s="756"/>
    </row>
    <row r="101" spans="3:5" s="323" customFormat="1">
      <c r="C101" s="756"/>
      <c r="E101" s="756"/>
    </row>
    <row r="102" spans="3:5" s="323" customFormat="1">
      <c r="C102" s="756"/>
      <c r="E102" s="756"/>
    </row>
    <row r="103" spans="3:5" s="323" customFormat="1">
      <c r="C103" s="756"/>
      <c r="E103" s="756"/>
    </row>
    <row r="104" spans="3:5" s="323" customFormat="1">
      <c r="C104" s="756"/>
      <c r="E104" s="756"/>
    </row>
    <row r="105" spans="3:5" s="323" customFormat="1">
      <c r="C105" s="756"/>
      <c r="E105" s="756"/>
    </row>
    <row r="106" spans="3:5" s="323" customFormat="1">
      <c r="C106" s="756"/>
      <c r="E106" s="756"/>
    </row>
    <row r="107" spans="3:5" s="323" customFormat="1">
      <c r="C107" s="756"/>
      <c r="E107" s="756"/>
    </row>
    <row r="108" spans="3:5" s="323" customFormat="1">
      <c r="C108" s="756"/>
      <c r="E108" s="756"/>
    </row>
    <row r="109" spans="3:5" s="323" customFormat="1">
      <c r="C109" s="756"/>
      <c r="E109" s="756"/>
    </row>
    <row r="110" spans="3:5" s="323" customFormat="1">
      <c r="C110" s="756"/>
      <c r="E110" s="756"/>
    </row>
    <row r="111" spans="3:5" s="323" customFormat="1">
      <c r="C111" s="756"/>
      <c r="E111" s="756"/>
    </row>
    <row r="112" spans="3:5" s="323" customFormat="1">
      <c r="C112" s="756"/>
      <c r="E112" s="756"/>
    </row>
    <row r="113" spans="3:5" s="323" customFormat="1">
      <c r="C113" s="756"/>
      <c r="E113" s="756"/>
    </row>
    <row r="114" spans="3:5" s="323" customFormat="1">
      <c r="C114" s="756"/>
      <c r="E114" s="756"/>
    </row>
    <row r="115" spans="3:5" s="323" customFormat="1">
      <c r="C115" s="756"/>
      <c r="E115" s="756"/>
    </row>
    <row r="116" spans="3:5" s="323" customFormat="1">
      <c r="C116" s="756"/>
      <c r="E116" s="756"/>
    </row>
    <row r="117" spans="3:5" s="323" customFormat="1">
      <c r="C117" s="756"/>
      <c r="E117" s="756"/>
    </row>
    <row r="118" spans="3:5" s="323" customFormat="1">
      <c r="C118" s="756"/>
      <c r="E118" s="756"/>
    </row>
    <row r="119" spans="3:5" s="323" customFormat="1">
      <c r="C119" s="756"/>
      <c r="E119" s="756"/>
    </row>
    <row r="120" spans="3:5" s="323" customFormat="1">
      <c r="C120" s="756"/>
      <c r="E120" s="756"/>
    </row>
    <row r="121" spans="3:5" s="323" customFormat="1">
      <c r="C121" s="756"/>
      <c r="E121" s="756"/>
    </row>
    <row r="122" spans="3:5" s="323" customFormat="1">
      <c r="C122" s="756"/>
      <c r="E122" s="756"/>
    </row>
    <row r="123" spans="3:5" s="323" customFormat="1">
      <c r="C123" s="756"/>
      <c r="E123" s="756"/>
    </row>
    <row r="124" spans="3:5" s="323" customFormat="1">
      <c r="C124" s="756"/>
      <c r="E124" s="756"/>
    </row>
    <row r="125" spans="3:5" s="323" customFormat="1">
      <c r="C125" s="756"/>
      <c r="E125" s="756"/>
    </row>
    <row r="126" spans="3:5" s="323" customFormat="1">
      <c r="C126" s="756"/>
      <c r="E126" s="756"/>
    </row>
    <row r="127" spans="3:5" s="323" customFormat="1">
      <c r="C127" s="756"/>
      <c r="E127" s="756"/>
    </row>
    <row r="128" spans="3:5" s="323" customFormat="1">
      <c r="C128" s="756"/>
      <c r="E128" s="756"/>
    </row>
    <row r="129" spans="3:5" s="323" customFormat="1">
      <c r="C129" s="756"/>
      <c r="E129" s="756"/>
    </row>
    <row r="130" spans="3:5" s="323" customFormat="1">
      <c r="C130" s="756"/>
      <c r="E130" s="756"/>
    </row>
    <row r="131" spans="3:5" s="323" customFormat="1">
      <c r="C131" s="756"/>
      <c r="E131" s="756"/>
    </row>
    <row r="132" spans="3:5" s="323" customFormat="1">
      <c r="C132" s="756"/>
      <c r="E132" s="756"/>
    </row>
    <row r="133" spans="3:5" s="323" customFormat="1">
      <c r="C133" s="756"/>
      <c r="E133" s="756"/>
    </row>
    <row r="134" spans="3:5" s="323" customFormat="1">
      <c r="C134" s="756"/>
      <c r="E134" s="756"/>
    </row>
    <row r="135" spans="3:5" s="323" customFormat="1">
      <c r="C135" s="756"/>
      <c r="E135" s="756"/>
    </row>
    <row r="136" spans="3:5" s="323" customFormat="1">
      <c r="C136" s="756"/>
      <c r="E136" s="756"/>
    </row>
    <row r="137" spans="3:5" s="323" customFormat="1">
      <c r="C137" s="756"/>
      <c r="E137" s="756"/>
    </row>
    <row r="138" spans="3:5" s="323" customFormat="1">
      <c r="C138" s="756"/>
      <c r="E138" s="756"/>
    </row>
    <row r="139" spans="3:5" s="323" customFormat="1">
      <c r="C139" s="756"/>
      <c r="E139" s="756"/>
    </row>
    <row r="140" spans="3:5" s="323" customFormat="1">
      <c r="C140" s="756"/>
      <c r="E140" s="756"/>
    </row>
    <row r="141" spans="3:5" s="323" customFormat="1">
      <c r="C141" s="756"/>
      <c r="E141" s="756"/>
    </row>
    <row r="142" spans="3:5" s="323" customFormat="1">
      <c r="C142" s="756"/>
      <c r="E142" s="756"/>
    </row>
    <row r="143" spans="3:5" s="323" customFormat="1">
      <c r="C143" s="756"/>
      <c r="E143" s="756"/>
    </row>
    <row r="144" spans="3:5" s="323" customFormat="1">
      <c r="C144" s="756"/>
      <c r="E144" s="756"/>
    </row>
    <row r="145" spans="3:5" s="323" customFormat="1">
      <c r="C145" s="756"/>
      <c r="E145" s="756"/>
    </row>
    <row r="146" spans="3:5" s="323" customFormat="1">
      <c r="C146" s="756"/>
      <c r="E146" s="756"/>
    </row>
    <row r="147" spans="3:5" s="323" customFormat="1">
      <c r="C147" s="756"/>
      <c r="E147" s="756"/>
    </row>
    <row r="148" spans="3:5" s="323" customFormat="1">
      <c r="C148" s="756"/>
      <c r="E148" s="756"/>
    </row>
    <row r="149" spans="3:5" s="323" customFormat="1">
      <c r="C149" s="756"/>
      <c r="E149" s="756"/>
    </row>
    <row r="150" spans="3:5" s="323" customFormat="1">
      <c r="C150" s="756"/>
      <c r="E150" s="756"/>
    </row>
    <row r="151" spans="3:5" s="323" customFormat="1">
      <c r="C151" s="756"/>
      <c r="E151" s="756"/>
    </row>
    <row r="152" spans="3:5" s="323" customFormat="1">
      <c r="C152" s="756"/>
      <c r="E152" s="756"/>
    </row>
    <row r="153" spans="3:5" s="323" customFormat="1">
      <c r="C153" s="756"/>
      <c r="E153" s="756"/>
    </row>
    <row r="154" spans="3:5" s="323" customFormat="1">
      <c r="C154" s="756"/>
      <c r="E154" s="756"/>
    </row>
    <row r="155" spans="3:5" s="323" customFormat="1">
      <c r="C155" s="756"/>
      <c r="E155" s="756"/>
    </row>
    <row r="156" spans="3:5" s="323" customFormat="1">
      <c r="C156" s="756"/>
      <c r="E156" s="756"/>
    </row>
    <row r="157" spans="3:5" s="323" customFormat="1">
      <c r="C157" s="756"/>
      <c r="E157" s="756"/>
    </row>
    <row r="158" spans="3:5" s="323" customFormat="1">
      <c r="C158" s="756"/>
      <c r="E158" s="756"/>
    </row>
    <row r="159" spans="3:5" s="323" customFormat="1">
      <c r="C159" s="756"/>
      <c r="E159" s="756"/>
    </row>
    <row r="160" spans="3:5" s="323" customFormat="1">
      <c r="C160" s="756"/>
      <c r="E160" s="756"/>
    </row>
    <row r="161" spans="3:5" s="323" customFormat="1">
      <c r="C161" s="756"/>
      <c r="E161" s="756"/>
    </row>
    <row r="162" spans="3:5" s="323" customFormat="1">
      <c r="C162" s="756"/>
      <c r="E162" s="756"/>
    </row>
    <row r="163" spans="3:5" s="323" customFormat="1">
      <c r="C163" s="756"/>
      <c r="E163" s="756"/>
    </row>
    <row r="164" spans="3:5" s="323" customFormat="1">
      <c r="C164" s="756"/>
      <c r="E164" s="756"/>
    </row>
    <row r="165" spans="3:5" s="323" customFormat="1">
      <c r="C165" s="756"/>
      <c r="E165" s="756"/>
    </row>
    <row r="166" spans="3:5" s="323" customFormat="1">
      <c r="C166" s="756"/>
      <c r="E166" s="756"/>
    </row>
    <row r="167" spans="3:5" s="323" customFormat="1">
      <c r="C167" s="756"/>
      <c r="E167" s="756"/>
    </row>
    <row r="168" spans="3:5" s="323" customFormat="1">
      <c r="C168" s="756"/>
      <c r="E168" s="756"/>
    </row>
    <row r="169" spans="3:5" s="323" customFormat="1">
      <c r="C169" s="756"/>
      <c r="E169" s="756"/>
    </row>
    <row r="170" spans="3:5" s="323" customFormat="1">
      <c r="C170" s="756"/>
      <c r="E170" s="756"/>
    </row>
    <row r="171" spans="3:5" s="323" customFormat="1">
      <c r="C171" s="756"/>
      <c r="E171" s="756"/>
    </row>
    <row r="172" spans="3:5" s="323" customFormat="1">
      <c r="C172" s="756"/>
      <c r="E172" s="756"/>
    </row>
    <row r="173" spans="3:5" s="323" customFormat="1">
      <c r="C173" s="756"/>
      <c r="E173" s="756"/>
    </row>
    <row r="174" spans="3:5" s="323" customFormat="1">
      <c r="C174" s="756"/>
      <c r="E174" s="756"/>
    </row>
    <row r="175" spans="3:5" s="323" customFormat="1">
      <c r="C175" s="756"/>
      <c r="E175" s="756"/>
    </row>
    <row r="176" spans="3:5" s="323" customFormat="1">
      <c r="C176" s="756"/>
      <c r="E176" s="756"/>
    </row>
    <row r="177" spans="3:5" s="323" customFormat="1">
      <c r="C177" s="756"/>
      <c r="E177" s="756"/>
    </row>
    <row r="178" spans="3:5" s="323" customFormat="1">
      <c r="C178" s="756"/>
      <c r="E178" s="756"/>
    </row>
    <row r="179" spans="3:5" s="323" customFormat="1">
      <c r="C179" s="756"/>
      <c r="E179" s="756"/>
    </row>
    <row r="180" spans="3:5" s="323" customFormat="1">
      <c r="C180" s="756"/>
      <c r="E180" s="756"/>
    </row>
    <row r="181" spans="3:5" s="323" customFormat="1">
      <c r="C181" s="756"/>
      <c r="E181" s="756"/>
    </row>
    <row r="182" spans="3:5" s="323" customFormat="1">
      <c r="C182" s="756"/>
      <c r="E182" s="756"/>
    </row>
    <row r="183" spans="3:5" s="323" customFormat="1">
      <c r="C183" s="756"/>
      <c r="E183" s="756"/>
    </row>
    <row r="184" spans="3:5" s="323" customFormat="1">
      <c r="C184" s="756"/>
      <c r="E184" s="756"/>
    </row>
    <row r="185" spans="3:5" s="323" customFormat="1">
      <c r="C185" s="756"/>
      <c r="E185" s="756"/>
    </row>
    <row r="186" spans="3:5" s="323" customFormat="1">
      <c r="C186" s="756"/>
      <c r="E186" s="756"/>
    </row>
    <row r="187" spans="3:5" s="323" customFormat="1">
      <c r="C187" s="756"/>
      <c r="E187" s="756"/>
    </row>
    <row r="188" spans="3:5" s="323" customFormat="1">
      <c r="C188" s="756"/>
      <c r="E188" s="756"/>
    </row>
    <row r="189" spans="3:5" s="323" customFormat="1">
      <c r="C189" s="756"/>
      <c r="E189" s="756"/>
    </row>
    <row r="190" spans="3:5" s="323" customFormat="1">
      <c r="C190" s="756"/>
      <c r="E190" s="756"/>
    </row>
    <row r="191" spans="3:5" s="323" customFormat="1">
      <c r="C191" s="756"/>
      <c r="E191" s="756"/>
    </row>
    <row r="192" spans="3:5" s="323" customFormat="1">
      <c r="C192" s="756"/>
      <c r="E192" s="756"/>
    </row>
    <row r="193" spans="3:5" s="323" customFormat="1">
      <c r="C193" s="756"/>
      <c r="E193" s="756"/>
    </row>
    <row r="194" spans="3:5" s="323" customFormat="1">
      <c r="C194" s="756"/>
      <c r="E194" s="756"/>
    </row>
    <row r="195" spans="3:5" s="323" customFormat="1">
      <c r="C195" s="756"/>
      <c r="E195" s="756"/>
    </row>
    <row r="196" spans="3:5" s="323" customFormat="1">
      <c r="C196" s="756"/>
      <c r="E196" s="756"/>
    </row>
    <row r="197" spans="3:5" s="323" customFormat="1">
      <c r="C197" s="756"/>
      <c r="E197" s="756"/>
    </row>
    <row r="198" spans="3:5" s="323" customFormat="1">
      <c r="C198" s="756"/>
      <c r="E198" s="756"/>
    </row>
    <row r="199" spans="3:5" s="323" customFormat="1">
      <c r="C199" s="756"/>
      <c r="E199" s="756"/>
    </row>
    <row r="200" spans="3:5" s="323" customFormat="1">
      <c r="C200" s="756"/>
      <c r="E200" s="756"/>
    </row>
    <row r="201" spans="3:5" s="323" customFormat="1">
      <c r="C201" s="756"/>
      <c r="E201" s="756"/>
    </row>
    <row r="202" spans="3:5" s="323" customFormat="1">
      <c r="C202" s="756"/>
      <c r="E202" s="756"/>
    </row>
    <row r="203" spans="3:5" s="323" customFormat="1">
      <c r="C203" s="756"/>
      <c r="E203" s="756"/>
    </row>
  </sheetData>
  <mergeCells count="7">
    <mergeCell ref="A9:A11"/>
    <mergeCell ref="E9:E10"/>
    <mergeCell ref="A1:E1"/>
    <mergeCell ref="A3:A4"/>
    <mergeCell ref="A5:A6"/>
    <mergeCell ref="A7:A8"/>
    <mergeCell ref="E7:E8"/>
  </mergeCells>
  <pageMargins left="0.17" right="0.25" top="0.41" bottom="0.68" header="0.17" footer="0.16"/>
  <pageSetup scale="80" orientation="portrait"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colBreaks count="1" manualBreakCount="1">
    <brk id="5"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AH187"/>
  <sheetViews>
    <sheetView zoomScaleNormal="100" workbookViewId="0">
      <selection activeCell="L18" sqref="L18"/>
    </sheetView>
  </sheetViews>
  <sheetFormatPr defaultRowHeight="12.75"/>
  <cols>
    <col min="1" max="1" width="15" style="631" customWidth="1"/>
    <col min="2" max="2" width="37" style="631" bestFit="1" customWidth="1"/>
    <col min="3" max="3" width="42" style="631" customWidth="1"/>
    <col min="4" max="4" width="29.28515625" style="631" customWidth="1"/>
    <col min="5" max="5" width="7.85546875" style="631" customWidth="1"/>
    <col min="6" max="34" width="9.140625" style="323" customWidth="1"/>
  </cols>
  <sheetData>
    <row r="1" spans="1:5" ht="44.25" customHeight="1" thickBot="1">
      <c r="A1" s="1538" t="s">
        <v>592</v>
      </c>
      <c r="B1" s="1539"/>
      <c r="C1" s="1539"/>
      <c r="D1" s="1539"/>
      <c r="E1" s="1540"/>
    </row>
    <row r="2" spans="1:5" ht="42.75">
      <c r="A2" s="620" t="s">
        <v>593</v>
      </c>
      <c r="B2" s="621" t="s">
        <v>594</v>
      </c>
      <c r="C2" s="621" t="s">
        <v>595</v>
      </c>
      <c r="D2" s="621" t="s">
        <v>596</v>
      </c>
      <c r="E2" s="623" t="s">
        <v>556</v>
      </c>
    </row>
    <row r="3" spans="1:5" ht="25.5">
      <c r="A3" s="815" t="s">
        <v>597</v>
      </c>
      <c r="B3" s="624" t="s">
        <v>598</v>
      </c>
      <c r="C3" s="624" t="s">
        <v>599</v>
      </c>
      <c r="D3" s="630" t="s">
        <v>600</v>
      </c>
      <c r="E3" s="816">
        <v>10</v>
      </c>
    </row>
    <row r="4" spans="1:5" ht="38.25">
      <c r="A4" s="1547" t="s">
        <v>601</v>
      </c>
      <c r="B4" s="1550" t="s">
        <v>602</v>
      </c>
      <c r="C4" s="624" t="s">
        <v>603</v>
      </c>
      <c r="D4" s="630" t="s">
        <v>604</v>
      </c>
      <c r="E4" s="816">
        <v>9</v>
      </c>
    </row>
    <row r="5" spans="1:5" ht="38.25">
      <c r="A5" s="1548"/>
      <c r="B5" s="1551"/>
      <c r="C5" s="624" t="s">
        <v>605</v>
      </c>
      <c r="D5" s="630" t="s">
        <v>606</v>
      </c>
      <c r="E5" s="816">
        <v>8</v>
      </c>
    </row>
    <row r="6" spans="1:5" ht="38.25">
      <c r="A6" s="1549"/>
      <c r="B6" s="1552"/>
      <c r="C6" s="624" t="s">
        <v>607</v>
      </c>
      <c r="D6" s="630" t="s">
        <v>608</v>
      </c>
      <c r="E6" s="816">
        <v>7</v>
      </c>
    </row>
    <row r="7" spans="1:5" ht="38.25">
      <c r="A7" s="1547" t="s">
        <v>609</v>
      </c>
      <c r="B7" s="1550" t="s">
        <v>610</v>
      </c>
      <c r="C7" s="624" t="s">
        <v>611</v>
      </c>
      <c r="D7" s="630" t="s">
        <v>612</v>
      </c>
      <c r="E7" s="816">
        <v>6</v>
      </c>
    </row>
    <row r="8" spans="1:5" ht="38.25">
      <c r="A8" s="1548"/>
      <c r="B8" s="1551"/>
      <c r="C8" s="624" t="s">
        <v>613</v>
      </c>
      <c r="D8" s="630" t="s">
        <v>614</v>
      </c>
      <c r="E8" s="816">
        <v>5</v>
      </c>
    </row>
    <row r="9" spans="1:5" ht="38.25">
      <c r="A9" s="1549"/>
      <c r="B9" s="1552"/>
      <c r="C9" s="624" t="s">
        <v>615</v>
      </c>
      <c r="D9" s="630" t="s">
        <v>616</v>
      </c>
      <c r="E9" s="816">
        <v>4</v>
      </c>
    </row>
    <row r="10" spans="1:5" ht="38.25">
      <c r="A10" s="815" t="s">
        <v>617</v>
      </c>
      <c r="B10" s="624" t="s">
        <v>618</v>
      </c>
      <c r="C10" s="624" t="s">
        <v>619</v>
      </c>
      <c r="D10" s="630" t="s">
        <v>620</v>
      </c>
      <c r="E10" s="816">
        <v>3</v>
      </c>
    </row>
    <row r="11" spans="1:5" ht="38.25">
      <c r="A11" s="1547" t="s">
        <v>621</v>
      </c>
      <c r="B11" s="1550" t="s">
        <v>622</v>
      </c>
      <c r="C11" s="624" t="s">
        <v>623</v>
      </c>
      <c r="D11" s="630" t="s">
        <v>624</v>
      </c>
      <c r="E11" s="816">
        <v>2</v>
      </c>
    </row>
    <row r="12" spans="1:5" ht="38.25">
      <c r="A12" s="1549"/>
      <c r="B12" s="1552"/>
      <c r="C12" s="624" t="s">
        <v>625</v>
      </c>
      <c r="D12" s="630" t="s">
        <v>626</v>
      </c>
      <c r="E12" s="816">
        <v>1</v>
      </c>
    </row>
    <row r="13" spans="1:5">
      <c r="A13" s="1541" t="s">
        <v>627</v>
      </c>
      <c r="B13" s="1542"/>
      <c r="C13" s="1542"/>
      <c r="D13" s="1542"/>
      <c r="E13" s="1543"/>
    </row>
    <row r="14" spans="1:5" ht="13.5" thickBot="1">
      <c r="A14" s="1544"/>
      <c r="B14" s="1545"/>
      <c r="C14" s="1545"/>
      <c r="D14" s="1545"/>
      <c r="E14" s="1546"/>
    </row>
    <row r="15" spans="1:5">
      <c r="A15" s="629"/>
      <c r="B15" s="629"/>
      <c r="C15" s="629"/>
      <c r="D15" s="629"/>
      <c r="E15" s="629"/>
    </row>
    <row r="16" spans="1:5" s="323" customFormat="1">
      <c r="A16" s="629"/>
      <c r="B16" s="629"/>
      <c r="C16" s="629"/>
      <c r="D16" s="629"/>
      <c r="E16" s="629"/>
    </row>
    <row r="17" spans="1:5" s="323" customFormat="1">
      <c r="A17" s="629"/>
      <c r="B17" s="629"/>
      <c r="C17" s="629"/>
      <c r="D17" s="629"/>
      <c r="E17" s="629"/>
    </row>
    <row r="18" spans="1:5" s="323" customFormat="1">
      <c r="A18" s="629"/>
      <c r="B18" s="629"/>
      <c r="C18" s="629"/>
      <c r="D18" s="629"/>
      <c r="E18" s="629"/>
    </row>
    <row r="19" spans="1:5" s="323" customFormat="1">
      <c r="A19" s="629"/>
      <c r="B19" s="629"/>
      <c r="C19" s="629"/>
      <c r="D19" s="629"/>
      <c r="E19" s="629"/>
    </row>
    <row r="20" spans="1:5" s="323" customFormat="1">
      <c r="A20" s="629"/>
      <c r="B20" s="629"/>
      <c r="C20" s="629"/>
      <c r="D20" s="629"/>
      <c r="E20" s="629"/>
    </row>
    <row r="21" spans="1:5" s="323" customFormat="1">
      <c r="A21" s="629"/>
      <c r="B21" s="629"/>
      <c r="C21" s="629"/>
      <c r="D21" s="629"/>
      <c r="E21" s="629"/>
    </row>
    <row r="22" spans="1:5" s="323" customFormat="1">
      <c r="A22" s="629"/>
      <c r="B22" s="629"/>
      <c r="C22" s="629"/>
      <c r="D22" s="629"/>
      <c r="E22" s="629"/>
    </row>
    <row r="23" spans="1:5" s="323" customFormat="1">
      <c r="A23" s="629"/>
      <c r="B23" s="629"/>
      <c r="C23" s="629"/>
      <c r="D23" s="629"/>
      <c r="E23" s="629"/>
    </row>
    <row r="24" spans="1:5" s="323" customFormat="1">
      <c r="A24" s="629"/>
      <c r="B24" s="629"/>
      <c r="C24" s="629"/>
      <c r="D24" s="629"/>
      <c r="E24" s="629"/>
    </row>
    <row r="25" spans="1:5" s="323" customFormat="1">
      <c r="A25" s="629"/>
      <c r="B25" s="629"/>
      <c r="C25" s="629"/>
      <c r="D25" s="629"/>
      <c r="E25" s="629"/>
    </row>
    <row r="26" spans="1:5" s="323" customFormat="1">
      <c r="A26" s="629"/>
      <c r="B26" s="629"/>
      <c r="C26" s="629"/>
      <c r="D26" s="629"/>
      <c r="E26" s="629"/>
    </row>
    <row r="27" spans="1:5" s="323" customFormat="1">
      <c r="A27" s="629"/>
      <c r="B27" s="629"/>
      <c r="C27" s="629"/>
      <c r="D27" s="629"/>
      <c r="E27" s="629"/>
    </row>
    <row r="28" spans="1:5" s="323" customFormat="1">
      <c r="A28" s="629"/>
      <c r="B28" s="629"/>
      <c r="C28" s="629"/>
      <c r="D28" s="629"/>
      <c r="E28" s="629"/>
    </row>
    <row r="29" spans="1:5" s="323" customFormat="1">
      <c r="A29" s="629"/>
      <c r="B29" s="629"/>
      <c r="C29" s="629"/>
      <c r="D29" s="629"/>
      <c r="E29" s="629"/>
    </row>
    <row r="30" spans="1:5" s="323" customFormat="1">
      <c r="A30" s="629"/>
      <c r="B30" s="629"/>
      <c r="C30" s="629"/>
      <c r="D30" s="629"/>
      <c r="E30" s="629"/>
    </row>
    <row r="31" spans="1:5" s="323" customFormat="1">
      <c r="A31" s="629"/>
      <c r="B31" s="629"/>
      <c r="C31" s="629"/>
      <c r="D31" s="629"/>
      <c r="E31" s="629"/>
    </row>
    <row r="32" spans="1:5" s="323" customFormat="1">
      <c r="A32" s="629"/>
      <c r="B32" s="629"/>
      <c r="C32" s="629"/>
      <c r="D32" s="629"/>
      <c r="E32" s="629"/>
    </row>
    <row r="33" spans="1:5" s="323" customFormat="1">
      <c r="A33" s="629"/>
      <c r="B33" s="629"/>
      <c r="C33" s="629"/>
      <c r="D33" s="629"/>
      <c r="E33" s="629"/>
    </row>
    <row r="34" spans="1:5" s="323" customFormat="1">
      <c r="A34" s="629"/>
      <c r="B34" s="629"/>
      <c r="C34" s="629"/>
      <c r="D34" s="629"/>
      <c r="E34" s="629"/>
    </row>
    <row r="35" spans="1:5" s="323" customFormat="1">
      <c r="A35" s="629"/>
      <c r="B35" s="629"/>
      <c r="C35" s="629"/>
      <c r="D35" s="629"/>
      <c r="E35" s="629"/>
    </row>
    <row r="36" spans="1:5" s="323" customFormat="1">
      <c r="A36" s="629"/>
      <c r="B36" s="629"/>
      <c r="C36" s="629"/>
      <c r="D36" s="629"/>
      <c r="E36" s="629"/>
    </row>
    <row r="37" spans="1:5" s="323" customFormat="1">
      <c r="A37" s="629"/>
      <c r="B37" s="629"/>
      <c r="C37" s="629"/>
      <c r="D37" s="629"/>
      <c r="E37" s="629"/>
    </row>
    <row r="38" spans="1:5" s="323" customFormat="1">
      <c r="A38" s="629"/>
      <c r="B38" s="629"/>
      <c r="C38" s="629"/>
      <c r="D38" s="629"/>
      <c r="E38" s="629"/>
    </row>
    <row r="39" spans="1:5" s="323" customFormat="1">
      <c r="A39" s="629"/>
      <c r="B39" s="629"/>
      <c r="C39" s="629"/>
      <c r="D39" s="629"/>
      <c r="E39" s="629"/>
    </row>
    <row r="40" spans="1:5" s="323" customFormat="1">
      <c r="A40" s="629"/>
      <c r="B40" s="629"/>
      <c r="C40" s="629"/>
      <c r="D40" s="629"/>
      <c r="E40" s="629"/>
    </row>
    <row r="41" spans="1:5" s="323" customFormat="1">
      <c r="A41" s="629"/>
      <c r="B41" s="629"/>
      <c r="C41" s="629"/>
      <c r="D41" s="629"/>
      <c r="E41" s="629"/>
    </row>
    <row r="42" spans="1:5" s="323" customFormat="1">
      <c r="A42" s="629"/>
      <c r="B42" s="629"/>
      <c r="C42" s="629"/>
      <c r="D42" s="629"/>
      <c r="E42" s="629"/>
    </row>
    <row r="43" spans="1:5" s="323" customFormat="1">
      <c r="A43" s="629"/>
      <c r="B43" s="629"/>
      <c r="C43" s="629"/>
      <c r="D43" s="629"/>
      <c r="E43" s="629"/>
    </row>
    <row r="44" spans="1:5" s="323" customFormat="1">
      <c r="A44" s="629"/>
      <c r="B44" s="629"/>
      <c r="C44" s="629"/>
      <c r="D44" s="629"/>
      <c r="E44" s="629"/>
    </row>
    <row r="45" spans="1:5" s="323" customFormat="1">
      <c r="A45" s="629"/>
      <c r="B45" s="629"/>
      <c r="C45" s="629"/>
      <c r="D45" s="629"/>
      <c r="E45" s="629"/>
    </row>
    <row r="46" spans="1:5" s="323" customFormat="1">
      <c r="A46" s="629"/>
      <c r="B46" s="629"/>
      <c r="C46" s="629"/>
      <c r="D46" s="629"/>
      <c r="E46" s="629"/>
    </row>
    <row r="47" spans="1:5" s="323" customFormat="1">
      <c r="A47" s="629"/>
      <c r="B47" s="629"/>
      <c r="C47" s="629"/>
      <c r="D47" s="629"/>
      <c r="E47" s="629"/>
    </row>
    <row r="48" spans="1:5" s="323" customFormat="1">
      <c r="A48" s="629"/>
      <c r="B48" s="629"/>
      <c r="C48" s="629"/>
      <c r="D48" s="629"/>
      <c r="E48" s="629"/>
    </row>
    <row r="49" spans="1:5" s="323" customFormat="1">
      <c r="A49" s="629"/>
      <c r="B49" s="629"/>
      <c r="C49" s="629"/>
      <c r="D49" s="629"/>
      <c r="E49" s="629"/>
    </row>
    <row r="50" spans="1:5" s="323" customFormat="1">
      <c r="A50" s="629"/>
      <c r="B50" s="629"/>
      <c r="C50" s="629"/>
      <c r="D50" s="629"/>
      <c r="E50" s="629"/>
    </row>
    <row r="51" spans="1:5" s="323" customFormat="1">
      <c r="A51" s="629"/>
      <c r="B51" s="629"/>
      <c r="C51" s="629"/>
      <c r="D51" s="629"/>
      <c r="E51" s="629"/>
    </row>
    <row r="52" spans="1:5" s="323" customFormat="1">
      <c r="A52" s="629"/>
      <c r="B52" s="629"/>
      <c r="C52" s="629"/>
      <c r="D52" s="629"/>
      <c r="E52" s="629"/>
    </row>
    <row r="53" spans="1:5" s="323" customFormat="1">
      <c r="A53" s="629"/>
      <c r="B53" s="629"/>
      <c r="C53" s="629"/>
      <c r="D53" s="629"/>
      <c r="E53" s="629"/>
    </row>
    <row r="54" spans="1:5" s="323" customFormat="1">
      <c r="A54" s="629"/>
      <c r="B54" s="629"/>
      <c r="C54" s="629"/>
      <c r="D54" s="629"/>
      <c r="E54" s="629"/>
    </row>
    <row r="55" spans="1:5" s="323" customFormat="1">
      <c r="A55" s="629"/>
      <c r="B55" s="629"/>
      <c r="C55" s="629"/>
      <c r="D55" s="629"/>
      <c r="E55" s="629"/>
    </row>
    <row r="56" spans="1:5" s="323" customFormat="1">
      <c r="A56" s="629"/>
      <c r="B56" s="629"/>
      <c r="C56" s="629"/>
      <c r="D56" s="629"/>
      <c r="E56" s="629"/>
    </row>
    <row r="57" spans="1:5" s="323" customFormat="1">
      <c r="A57" s="629"/>
      <c r="B57" s="629"/>
      <c r="C57" s="629"/>
      <c r="D57" s="629"/>
      <c r="E57" s="629"/>
    </row>
    <row r="58" spans="1:5" s="323" customFormat="1">
      <c r="A58" s="629"/>
      <c r="B58" s="629"/>
      <c r="C58" s="629"/>
      <c r="D58" s="629"/>
      <c r="E58" s="629"/>
    </row>
    <row r="59" spans="1:5" s="323" customFormat="1">
      <c r="A59" s="629"/>
      <c r="B59" s="629"/>
      <c r="C59" s="629"/>
      <c r="D59" s="629"/>
      <c r="E59" s="629"/>
    </row>
    <row r="60" spans="1:5" s="323" customFormat="1">
      <c r="A60" s="629"/>
      <c r="B60" s="629"/>
      <c r="C60" s="629"/>
      <c r="D60" s="629"/>
      <c r="E60" s="629"/>
    </row>
    <row r="61" spans="1:5" s="323" customFormat="1">
      <c r="A61" s="629"/>
      <c r="B61" s="629"/>
      <c r="C61" s="629"/>
      <c r="D61" s="629"/>
      <c r="E61" s="629"/>
    </row>
    <row r="62" spans="1:5" s="323" customFormat="1">
      <c r="A62" s="629"/>
      <c r="B62" s="629"/>
      <c r="C62" s="629"/>
      <c r="D62" s="629"/>
      <c r="E62" s="629"/>
    </row>
    <row r="63" spans="1:5" s="323" customFormat="1">
      <c r="A63" s="629"/>
      <c r="B63" s="629"/>
      <c r="C63" s="629"/>
      <c r="D63" s="629"/>
      <c r="E63" s="629"/>
    </row>
    <row r="64" spans="1:5" s="323" customFormat="1">
      <c r="A64" s="629"/>
      <c r="B64" s="629"/>
      <c r="C64" s="629"/>
      <c r="D64" s="629"/>
      <c r="E64" s="629"/>
    </row>
    <row r="65" spans="1:5" s="323" customFormat="1">
      <c r="A65" s="629"/>
      <c r="B65" s="629"/>
      <c r="C65" s="629"/>
      <c r="D65" s="629"/>
      <c r="E65" s="629"/>
    </row>
    <row r="66" spans="1:5" s="323" customFormat="1">
      <c r="A66" s="629"/>
      <c r="B66" s="629"/>
      <c r="C66" s="629"/>
      <c r="D66" s="629"/>
      <c r="E66" s="629"/>
    </row>
    <row r="67" spans="1:5" s="323" customFormat="1">
      <c r="A67" s="629"/>
      <c r="B67" s="629"/>
      <c r="C67" s="629"/>
      <c r="D67" s="629"/>
      <c r="E67" s="629"/>
    </row>
    <row r="68" spans="1:5" s="323" customFormat="1">
      <c r="A68" s="629"/>
      <c r="B68" s="629"/>
      <c r="C68" s="629"/>
      <c r="D68" s="629"/>
      <c r="E68" s="629"/>
    </row>
    <row r="69" spans="1:5" s="323" customFormat="1">
      <c r="A69" s="629"/>
      <c r="B69" s="629"/>
      <c r="C69" s="629"/>
      <c r="D69" s="629"/>
      <c r="E69" s="629"/>
    </row>
    <row r="70" spans="1:5" s="323" customFormat="1">
      <c r="A70" s="629"/>
      <c r="B70" s="629"/>
      <c r="C70" s="629"/>
      <c r="D70" s="629"/>
      <c r="E70" s="629"/>
    </row>
    <row r="71" spans="1:5" s="323" customFormat="1">
      <c r="A71" s="629"/>
      <c r="B71" s="629"/>
      <c r="C71" s="629"/>
      <c r="D71" s="629"/>
      <c r="E71" s="629"/>
    </row>
    <row r="72" spans="1:5" s="323" customFormat="1">
      <c r="A72" s="629"/>
      <c r="B72" s="629"/>
      <c r="C72" s="629"/>
      <c r="D72" s="629"/>
      <c r="E72" s="629"/>
    </row>
    <row r="73" spans="1:5" s="323" customFormat="1">
      <c r="A73" s="629"/>
      <c r="B73" s="629"/>
      <c r="C73" s="629"/>
      <c r="D73" s="629"/>
      <c r="E73" s="629"/>
    </row>
    <row r="74" spans="1:5" s="323" customFormat="1">
      <c r="A74" s="629"/>
      <c r="B74" s="629"/>
      <c r="C74" s="629"/>
      <c r="D74" s="629"/>
      <c r="E74" s="629"/>
    </row>
    <row r="75" spans="1:5" s="323" customFormat="1">
      <c r="A75" s="629"/>
      <c r="B75" s="629"/>
      <c r="C75" s="629"/>
      <c r="D75" s="629"/>
      <c r="E75" s="629"/>
    </row>
    <row r="76" spans="1:5" s="323" customFormat="1">
      <c r="A76" s="629"/>
      <c r="B76" s="629"/>
      <c r="C76" s="629"/>
      <c r="D76" s="629"/>
      <c r="E76" s="629"/>
    </row>
    <row r="77" spans="1:5" s="323" customFormat="1">
      <c r="A77" s="629"/>
      <c r="B77" s="629"/>
      <c r="C77" s="629"/>
      <c r="D77" s="629"/>
      <c r="E77" s="629"/>
    </row>
    <row r="78" spans="1:5" s="323" customFormat="1">
      <c r="A78" s="629"/>
      <c r="B78" s="629"/>
      <c r="C78" s="629"/>
      <c r="D78" s="629"/>
      <c r="E78" s="629"/>
    </row>
    <row r="79" spans="1:5" s="323" customFormat="1">
      <c r="A79" s="629"/>
      <c r="B79" s="629"/>
      <c r="C79" s="629"/>
      <c r="D79" s="629"/>
      <c r="E79" s="629"/>
    </row>
    <row r="80" spans="1:5" s="323" customFormat="1">
      <c r="A80" s="629"/>
      <c r="B80" s="629"/>
      <c r="C80" s="629"/>
      <c r="D80" s="629"/>
      <c r="E80" s="629"/>
    </row>
    <row r="81" spans="1:5" s="323" customFormat="1">
      <c r="A81" s="629"/>
      <c r="B81" s="629"/>
      <c r="C81" s="629"/>
      <c r="D81" s="629"/>
      <c r="E81" s="629"/>
    </row>
    <row r="82" spans="1:5" s="323" customFormat="1">
      <c r="A82" s="629"/>
      <c r="B82" s="629"/>
      <c r="C82" s="629"/>
      <c r="D82" s="629"/>
      <c r="E82" s="629"/>
    </row>
    <row r="83" spans="1:5" s="323" customFormat="1">
      <c r="A83" s="629"/>
      <c r="B83" s="629"/>
      <c r="C83" s="629"/>
      <c r="D83" s="629"/>
      <c r="E83" s="629"/>
    </row>
    <row r="84" spans="1:5" s="323" customFormat="1">
      <c r="A84" s="629"/>
      <c r="B84" s="629"/>
      <c r="C84" s="629"/>
      <c r="D84" s="629"/>
      <c r="E84" s="629"/>
    </row>
    <row r="85" spans="1:5" s="323" customFormat="1">
      <c r="A85" s="629"/>
      <c r="B85" s="629"/>
      <c r="C85" s="629"/>
      <c r="D85" s="629"/>
      <c r="E85" s="629"/>
    </row>
    <row r="86" spans="1:5" s="323" customFormat="1">
      <c r="A86" s="629"/>
      <c r="B86" s="629"/>
      <c r="C86" s="629"/>
      <c r="D86" s="629"/>
      <c r="E86" s="629"/>
    </row>
    <row r="87" spans="1:5" s="323" customFormat="1">
      <c r="A87" s="629"/>
      <c r="B87" s="629"/>
      <c r="C87" s="629"/>
      <c r="D87" s="629"/>
      <c r="E87" s="629"/>
    </row>
    <row r="88" spans="1:5" s="323" customFormat="1">
      <c r="A88" s="629"/>
      <c r="B88" s="629"/>
      <c r="C88" s="629"/>
      <c r="D88" s="629"/>
      <c r="E88" s="629"/>
    </row>
    <row r="89" spans="1:5" s="323" customFormat="1">
      <c r="A89" s="629"/>
      <c r="B89" s="629"/>
      <c r="C89" s="629"/>
      <c r="D89" s="629"/>
      <c r="E89" s="629"/>
    </row>
    <row r="90" spans="1:5" s="323" customFormat="1">
      <c r="A90" s="629"/>
      <c r="B90" s="629"/>
      <c r="C90" s="629"/>
      <c r="D90" s="629"/>
      <c r="E90" s="629"/>
    </row>
    <row r="91" spans="1:5" s="323" customFormat="1">
      <c r="A91" s="629"/>
      <c r="B91" s="629"/>
      <c r="C91" s="629"/>
      <c r="D91" s="629"/>
      <c r="E91" s="629"/>
    </row>
    <row r="92" spans="1:5" s="323" customFormat="1">
      <c r="A92" s="629"/>
      <c r="B92" s="629"/>
      <c r="C92" s="629"/>
      <c r="D92" s="629"/>
      <c r="E92" s="629"/>
    </row>
    <row r="93" spans="1:5" s="323" customFormat="1">
      <c r="A93" s="629"/>
      <c r="B93" s="629"/>
      <c r="C93" s="629"/>
      <c r="D93" s="629"/>
      <c r="E93" s="629"/>
    </row>
    <row r="94" spans="1:5" s="323" customFormat="1">
      <c r="A94" s="629"/>
      <c r="B94" s="629"/>
      <c r="C94" s="629"/>
      <c r="D94" s="629"/>
      <c r="E94" s="629"/>
    </row>
    <row r="95" spans="1:5" s="323" customFormat="1">
      <c r="A95" s="629"/>
      <c r="B95" s="629"/>
      <c r="C95" s="629"/>
      <c r="D95" s="629"/>
      <c r="E95" s="629"/>
    </row>
    <row r="96" spans="1:5" s="323" customFormat="1">
      <c r="A96" s="629"/>
      <c r="B96" s="629"/>
      <c r="C96" s="629"/>
      <c r="D96" s="629"/>
      <c r="E96" s="629"/>
    </row>
    <row r="97" spans="1:5" s="323" customFormat="1">
      <c r="A97" s="629"/>
      <c r="B97" s="629"/>
      <c r="C97" s="629"/>
      <c r="D97" s="629"/>
      <c r="E97" s="629"/>
    </row>
    <row r="98" spans="1:5" s="323" customFormat="1">
      <c r="A98" s="629"/>
      <c r="B98" s="629"/>
      <c r="C98" s="629"/>
      <c r="D98" s="629"/>
      <c r="E98" s="629"/>
    </row>
    <row r="99" spans="1:5" s="323" customFormat="1">
      <c r="A99" s="629"/>
      <c r="B99" s="629"/>
      <c r="C99" s="629"/>
      <c r="D99" s="629"/>
      <c r="E99" s="629"/>
    </row>
    <row r="100" spans="1:5" s="323" customFormat="1">
      <c r="A100" s="629"/>
      <c r="B100" s="629"/>
      <c r="C100" s="629"/>
      <c r="D100" s="629"/>
      <c r="E100" s="629"/>
    </row>
    <row r="101" spans="1:5" s="323" customFormat="1">
      <c r="A101" s="629"/>
      <c r="B101" s="629"/>
      <c r="C101" s="629"/>
      <c r="D101" s="629"/>
      <c r="E101" s="629"/>
    </row>
    <row r="102" spans="1:5" s="323" customFormat="1">
      <c r="A102" s="629"/>
      <c r="B102" s="629"/>
      <c r="C102" s="629"/>
      <c r="D102" s="629"/>
      <c r="E102" s="629"/>
    </row>
    <row r="103" spans="1:5" s="323" customFormat="1">
      <c r="A103" s="629"/>
      <c r="B103" s="629"/>
      <c r="C103" s="629"/>
      <c r="D103" s="629"/>
      <c r="E103" s="629"/>
    </row>
    <row r="104" spans="1:5" s="323" customFormat="1">
      <c r="A104" s="629"/>
      <c r="B104" s="629"/>
      <c r="C104" s="629"/>
      <c r="D104" s="629"/>
      <c r="E104" s="629"/>
    </row>
    <row r="105" spans="1:5" s="323" customFormat="1">
      <c r="A105" s="629"/>
      <c r="B105" s="629"/>
      <c r="C105" s="629"/>
      <c r="D105" s="629"/>
      <c r="E105" s="629"/>
    </row>
    <row r="106" spans="1:5" s="323" customFormat="1">
      <c r="A106" s="629"/>
      <c r="B106" s="629"/>
      <c r="C106" s="629"/>
      <c r="D106" s="629"/>
      <c r="E106" s="629"/>
    </row>
    <row r="107" spans="1:5" s="323" customFormat="1">
      <c r="A107" s="629"/>
      <c r="B107" s="629"/>
      <c r="C107" s="629"/>
      <c r="D107" s="629"/>
      <c r="E107" s="629"/>
    </row>
    <row r="108" spans="1:5" s="323" customFormat="1">
      <c r="A108" s="629"/>
      <c r="B108" s="629"/>
      <c r="C108" s="629"/>
      <c r="D108" s="629"/>
      <c r="E108" s="629"/>
    </row>
    <row r="109" spans="1:5" s="323" customFormat="1">
      <c r="A109" s="629"/>
      <c r="B109" s="629"/>
      <c r="C109" s="629"/>
      <c r="D109" s="629"/>
      <c r="E109" s="629"/>
    </row>
    <row r="110" spans="1:5" s="323" customFormat="1">
      <c r="A110" s="629"/>
      <c r="B110" s="629"/>
      <c r="C110" s="629"/>
      <c r="D110" s="629"/>
      <c r="E110" s="629"/>
    </row>
    <row r="111" spans="1:5" s="323" customFormat="1">
      <c r="A111" s="629"/>
      <c r="B111" s="629"/>
      <c r="C111" s="629"/>
      <c r="D111" s="629"/>
      <c r="E111" s="629"/>
    </row>
    <row r="112" spans="1:5" s="323" customFormat="1">
      <c r="A112" s="629"/>
      <c r="B112" s="629"/>
      <c r="C112" s="629"/>
      <c r="D112" s="629"/>
      <c r="E112" s="629"/>
    </row>
    <row r="113" spans="1:5" s="323" customFormat="1">
      <c r="A113" s="629"/>
      <c r="B113" s="629"/>
      <c r="C113" s="629"/>
      <c r="D113" s="629"/>
      <c r="E113" s="629"/>
    </row>
    <row r="114" spans="1:5" s="323" customFormat="1">
      <c r="A114" s="629"/>
      <c r="B114" s="629"/>
      <c r="C114" s="629"/>
      <c r="D114" s="629"/>
      <c r="E114" s="629"/>
    </row>
    <row r="115" spans="1:5" s="323" customFormat="1">
      <c r="A115" s="629"/>
      <c r="B115" s="629"/>
      <c r="C115" s="629"/>
      <c r="D115" s="629"/>
      <c r="E115" s="629"/>
    </row>
    <row r="116" spans="1:5" s="323" customFormat="1">
      <c r="A116" s="629"/>
      <c r="B116" s="629"/>
      <c r="C116" s="629"/>
      <c r="D116" s="629"/>
      <c r="E116" s="629"/>
    </row>
    <row r="117" spans="1:5" s="323" customFormat="1">
      <c r="A117" s="629"/>
      <c r="B117" s="629"/>
      <c r="C117" s="629"/>
      <c r="D117" s="629"/>
      <c r="E117" s="629"/>
    </row>
    <row r="118" spans="1:5" s="323" customFormat="1">
      <c r="A118" s="629"/>
      <c r="B118" s="629"/>
      <c r="C118" s="629"/>
      <c r="D118" s="629"/>
      <c r="E118" s="629"/>
    </row>
    <row r="119" spans="1:5" s="323" customFormat="1">
      <c r="A119" s="629"/>
      <c r="B119" s="629"/>
      <c r="C119" s="629"/>
      <c r="D119" s="629"/>
      <c r="E119" s="629"/>
    </row>
    <row r="120" spans="1:5" s="323" customFormat="1">
      <c r="A120" s="629"/>
      <c r="B120" s="629"/>
      <c r="C120" s="629"/>
      <c r="D120" s="629"/>
      <c r="E120" s="629"/>
    </row>
    <row r="121" spans="1:5" s="323" customFormat="1">
      <c r="A121" s="629"/>
      <c r="B121" s="629"/>
      <c r="C121" s="629"/>
      <c r="D121" s="629"/>
      <c r="E121" s="629"/>
    </row>
    <row r="122" spans="1:5" s="323" customFormat="1">
      <c r="A122" s="629"/>
      <c r="B122" s="629"/>
      <c r="C122" s="629"/>
      <c r="D122" s="629"/>
      <c r="E122" s="629"/>
    </row>
    <row r="123" spans="1:5" s="323" customFormat="1">
      <c r="A123" s="629"/>
      <c r="B123" s="629"/>
      <c r="C123" s="629"/>
      <c r="D123" s="629"/>
      <c r="E123" s="629"/>
    </row>
    <row r="124" spans="1:5" s="323" customFormat="1">
      <c r="A124" s="629"/>
      <c r="B124" s="629"/>
      <c r="C124" s="629"/>
      <c r="D124" s="629"/>
      <c r="E124" s="629"/>
    </row>
    <row r="125" spans="1:5" s="323" customFormat="1">
      <c r="A125" s="629"/>
      <c r="B125" s="629"/>
      <c r="C125" s="629"/>
      <c r="D125" s="629"/>
      <c r="E125" s="629"/>
    </row>
    <row r="126" spans="1:5" s="323" customFormat="1">
      <c r="A126" s="629"/>
      <c r="B126" s="629"/>
      <c r="C126" s="629"/>
      <c r="D126" s="629"/>
      <c r="E126" s="629"/>
    </row>
    <row r="127" spans="1:5" s="323" customFormat="1">
      <c r="A127" s="629"/>
      <c r="B127" s="629"/>
      <c r="C127" s="629"/>
      <c r="D127" s="629"/>
      <c r="E127" s="629"/>
    </row>
    <row r="128" spans="1:5" s="323" customFormat="1">
      <c r="A128" s="629"/>
      <c r="B128" s="629"/>
      <c r="C128" s="629"/>
      <c r="D128" s="629"/>
      <c r="E128" s="629"/>
    </row>
    <row r="129" spans="1:5" s="323" customFormat="1">
      <c r="A129" s="629"/>
      <c r="B129" s="629"/>
      <c r="C129" s="629"/>
      <c r="D129" s="629"/>
      <c r="E129" s="629"/>
    </row>
    <row r="130" spans="1:5" s="323" customFormat="1">
      <c r="A130" s="629"/>
      <c r="B130" s="629"/>
      <c r="C130" s="629"/>
      <c r="D130" s="629"/>
      <c r="E130" s="629"/>
    </row>
    <row r="131" spans="1:5" s="323" customFormat="1">
      <c r="A131" s="629"/>
      <c r="B131" s="629"/>
      <c r="C131" s="629"/>
      <c r="D131" s="629"/>
      <c r="E131" s="629"/>
    </row>
    <row r="132" spans="1:5" s="323" customFormat="1">
      <c r="A132" s="629"/>
      <c r="B132" s="629"/>
      <c r="C132" s="629"/>
      <c r="D132" s="629"/>
      <c r="E132" s="629"/>
    </row>
    <row r="133" spans="1:5" s="323" customFormat="1">
      <c r="A133" s="629"/>
      <c r="B133" s="629"/>
      <c r="C133" s="629"/>
      <c r="D133" s="629"/>
      <c r="E133" s="629"/>
    </row>
    <row r="134" spans="1:5" s="323" customFormat="1">
      <c r="A134" s="629"/>
      <c r="B134" s="629"/>
      <c r="C134" s="629"/>
      <c r="D134" s="629"/>
      <c r="E134" s="629"/>
    </row>
    <row r="135" spans="1:5" s="323" customFormat="1">
      <c r="A135" s="629"/>
      <c r="B135" s="629"/>
      <c r="C135" s="629"/>
      <c r="D135" s="629"/>
      <c r="E135" s="629"/>
    </row>
    <row r="136" spans="1:5" s="323" customFormat="1">
      <c r="A136" s="629"/>
      <c r="B136" s="629"/>
      <c r="C136" s="629"/>
      <c r="D136" s="629"/>
      <c r="E136" s="629"/>
    </row>
    <row r="137" spans="1:5" s="323" customFormat="1">
      <c r="A137" s="629"/>
      <c r="B137" s="629"/>
      <c r="C137" s="629"/>
      <c r="D137" s="629"/>
      <c r="E137" s="629"/>
    </row>
    <row r="138" spans="1:5" s="323" customFormat="1">
      <c r="A138" s="629"/>
      <c r="B138" s="629"/>
      <c r="C138" s="629"/>
      <c r="D138" s="629"/>
      <c r="E138" s="629"/>
    </row>
    <row r="139" spans="1:5" s="323" customFormat="1">
      <c r="A139" s="629"/>
      <c r="B139" s="629"/>
      <c r="C139" s="629"/>
      <c r="D139" s="629"/>
      <c r="E139" s="629"/>
    </row>
    <row r="140" spans="1:5" s="323" customFormat="1">
      <c r="A140" s="629"/>
      <c r="B140" s="629"/>
      <c r="C140" s="629"/>
      <c r="D140" s="629"/>
      <c r="E140" s="629"/>
    </row>
    <row r="141" spans="1:5" s="323" customFormat="1">
      <c r="A141" s="629"/>
      <c r="B141" s="629"/>
      <c r="C141" s="629"/>
      <c r="D141" s="629"/>
      <c r="E141" s="629"/>
    </row>
    <row r="142" spans="1:5" s="323" customFormat="1">
      <c r="A142" s="629"/>
      <c r="B142" s="629"/>
      <c r="C142" s="629"/>
      <c r="D142" s="629"/>
      <c r="E142" s="629"/>
    </row>
    <row r="143" spans="1:5" s="323" customFormat="1">
      <c r="A143" s="629"/>
      <c r="B143" s="629"/>
      <c r="C143" s="629"/>
      <c r="D143" s="629"/>
      <c r="E143" s="629"/>
    </row>
    <row r="144" spans="1:5" s="323" customFormat="1">
      <c r="A144" s="629"/>
      <c r="B144" s="629"/>
      <c r="C144" s="629"/>
      <c r="D144" s="629"/>
      <c r="E144" s="629"/>
    </row>
    <row r="145" spans="1:5" s="323" customFormat="1">
      <c r="A145" s="629"/>
      <c r="B145" s="629"/>
      <c r="C145" s="629"/>
      <c r="D145" s="629"/>
      <c r="E145" s="629"/>
    </row>
    <row r="146" spans="1:5" s="323" customFormat="1">
      <c r="A146" s="629"/>
      <c r="B146" s="629"/>
      <c r="C146" s="629"/>
      <c r="D146" s="629"/>
      <c r="E146" s="629"/>
    </row>
    <row r="147" spans="1:5" s="323" customFormat="1">
      <c r="A147" s="629"/>
      <c r="B147" s="629"/>
      <c r="C147" s="629"/>
      <c r="D147" s="629"/>
      <c r="E147" s="629"/>
    </row>
    <row r="148" spans="1:5" s="323" customFormat="1">
      <c r="A148" s="629"/>
      <c r="B148" s="629"/>
      <c r="C148" s="629"/>
      <c r="D148" s="629"/>
      <c r="E148" s="629"/>
    </row>
    <row r="149" spans="1:5" s="323" customFormat="1">
      <c r="A149" s="629"/>
      <c r="B149" s="629"/>
      <c r="C149" s="629"/>
      <c r="D149" s="629"/>
      <c r="E149" s="629"/>
    </row>
    <row r="150" spans="1:5" s="323" customFormat="1">
      <c r="A150" s="629"/>
      <c r="B150" s="629"/>
      <c r="C150" s="629"/>
      <c r="D150" s="629"/>
      <c r="E150" s="629"/>
    </row>
    <row r="151" spans="1:5" s="323" customFormat="1">
      <c r="A151" s="629"/>
      <c r="B151" s="629"/>
      <c r="C151" s="629"/>
      <c r="D151" s="629"/>
      <c r="E151" s="629"/>
    </row>
    <row r="152" spans="1:5" s="323" customFormat="1">
      <c r="A152" s="629"/>
      <c r="B152" s="629"/>
      <c r="C152" s="629"/>
      <c r="D152" s="629"/>
      <c r="E152" s="629"/>
    </row>
    <row r="153" spans="1:5" s="323" customFormat="1">
      <c r="A153" s="629"/>
      <c r="B153" s="629"/>
      <c r="C153" s="629"/>
      <c r="D153" s="629"/>
      <c r="E153" s="629"/>
    </row>
    <row r="154" spans="1:5" s="323" customFormat="1">
      <c r="A154" s="629"/>
      <c r="B154" s="629"/>
      <c r="C154" s="629"/>
      <c r="D154" s="629"/>
      <c r="E154" s="629"/>
    </row>
    <row r="155" spans="1:5" s="323" customFormat="1">
      <c r="A155" s="629"/>
      <c r="B155" s="629"/>
      <c r="C155" s="629"/>
      <c r="D155" s="629"/>
      <c r="E155" s="629"/>
    </row>
    <row r="156" spans="1:5" s="323" customFormat="1">
      <c r="A156" s="629"/>
      <c r="B156" s="629"/>
      <c r="C156" s="629"/>
      <c r="D156" s="629"/>
      <c r="E156" s="629"/>
    </row>
    <row r="157" spans="1:5" s="323" customFormat="1">
      <c r="A157" s="629"/>
      <c r="B157" s="629"/>
      <c r="C157" s="629"/>
      <c r="D157" s="629"/>
      <c r="E157" s="629"/>
    </row>
    <row r="158" spans="1:5" s="323" customFormat="1">
      <c r="A158" s="629"/>
      <c r="B158" s="629"/>
      <c r="C158" s="629"/>
      <c r="D158" s="629"/>
      <c r="E158" s="629"/>
    </row>
    <row r="159" spans="1:5" s="323" customFormat="1">
      <c r="A159" s="629"/>
      <c r="B159" s="629"/>
      <c r="C159" s="629"/>
      <c r="D159" s="629"/>
      <c r="E159" s="629"/>
    </row>
    <row r="160" spans="1:5" s="323" customFormat="1">
      <c r="A160" s="629"/>
      <c r="B160" s="629"/>
      <c r="C160" s="629"/>
      <c r="D160" s="629"/>
      <c r="E160" s="629"/>
    </row>
    <row r="161" spans="1:5" s="323" customFormat="1">
      <c r="A161" s="629"/>
      <c r="B161" s="629"/>
      <c r="C161" s="629"/>
      <c r="D161" s="629"/>
      <c r="E161" s="629"/>
    </row>
    <row r="162" spans="1:5" s="323" customFormat="1">
      <c r="A162" s="629"/>
      <c r="B162" s="629"/>
      <c r="C162" s="629"/>
      <c r="D162" s="629"/>
      <c r="E162" s="629"/>
    </row>
    <row r="163" spans="1:5" s="323" customFormat="1">
      <c r="A163" s="629"/>
      <c r="B163" s="629"/>
      <c r="C163" s="629"/>
      <c r="D163" s="629"/>
      <c r="E163" s="629"/>
    </row>
    <row r="164" spans="1:5" s="323" customFormat="1">
      <c r="A164" s="629"/>
      <c r="B164" s="629"/>
      <c r="C164" s="629"/>
      <c r="D164" s="629"/>
      <c r="E164" s="629"/>
    </row>
    <row r="165" spans="1:5" s="323" customFormat="1">
      <c r="A165" s="629"/>
      <c r="B165" s="629"/>
      <c r="C165" s="629"/>
      <c r="D165" s="629"/>
      <c r="E165" s="629"/>
    </row>
    <row r="166" spans="1:5" s="323" customFormat="1">
      <c r="A166" s="629"/>
      <c r="B166" s="629"/>
      <c r="C166" s="629"/>
      <c r="D166" s="629"/>
      <c r="E166" s="629"/>
    </row>
    <row r="167" spans="1:5" s="323" customFormat="1">
      <c r="A167" s="629"/>
      <c r="B167" s="629"/>
      <c r="C167" s="629"/>
      <c r="D167" s="629"/>
      <c r="E167" s="629"/>
    </row>
    <row r="168" spans="1:5" s="323" customFormat="1">
      <c r="A168" s="629"/>
      <c r="B168" s="629"/>
      <c r="C168" s="629"/>
      <c r="D168" s="629"/>
      <c r="E168" s="629"/>
    </row>
    <row r="169" spans="1:5" s="323" customFormat="1">
      <c r="A169" s="629"/>
      <c r="B169" s="629"/>
      <c r="C169" s="629"/>
      <c r="D169" s="629"/>
      <c r="E169" s="629"/>
    </row>
    <row r="170" spans="1:5" s="323" customFormat="1">
      <c r="A170" s="629"/>
      <c r="B170" s="629"/>
      <c r="C170" s="629"/>
      <c r="D170" s="629"/>
      <c r="E170" s="629"/>
    </row>
    <row r="171" spans="1:5" s="323" customFormat="1">
      <c r="A171" s="629"/>
      <c r="B171" s="629"/>
      <c r="C171" s="629"/>
      <c r="D171" s="629"/>
      <c r="E171" s="629"/>
    </row>
    <row r="172" spans="1:5" s="323" customFormat="1">
      <c r="A172" s="629"/>
      <c r="B172" s="629"/>
      <c r="C172" s="629"/>
      <c r="D172" s="629"/>
      <c r="E172" s="629"/>
    </row>
    <row r="173" spans="1:5" s="323" customFormat="1">
      <c r="A173" s="629"/>
      <c r="B173" s="629"/>
      <c r="C173" s="629"/>
      <c r="D173" s="629"/>
      <c r="E173" s="629"/>
    </row>
    <row r="174" spans="1:5" s="323" customFormat="1">
      <c r="A174" s="629"/>
      <c r="B174" s="629"/>
      <c r="C174" s="629"/>
      <c r="D174" s="629"/>
      <c r="E174" s="629"/>
    </row>
    <row r="175" spans="1:5" s="323" customFormat="1">
      <c r="A175" s="629"/>
      <c r="B175" s="629"/>
      <c r="C175" s="629"/>
      <c r="D175" s="629"/>
      <c r="E175" s="629"/>
    </row>
    <row r="176" spans="1:5" s="323" customFormat="1">
      <c r="A176" s="631"/>
      <c r="B176" s="631"/>
      <c r="C176" s="631"/>
      <c r="D176" s="631"/>
      <c r="E176" s="631"/>
    </row>
    <row r="177" spans="1:5" s="323" customFormat="1">
      <c r="A177" s="631"/>
      <c r="B177" s="631"/>
      <c r="C177" s="631"/>
      <c r="D177" s="631"/>
      <c r="E177" s="631"/>
    </row>
    <row r="178" spans="1:5" s="323" customFormat="1">
      <c r="A178" s="631"/>
      <c r="B178" s="631"/>
      <c r="C178" s="631"/>
      <c r="D178" s="631"/>
      <c r="E178" s="631"/>
    </row>
    <row r="179" spans="1:5" s="323" customFormat="1">
      <c r="A179" s="631"/>
      <c r="B179" s="631"/>
      <c r="C179" s="631"/>
      <c r="D179" s="631"/>
      <c r="E179" s="631"/>
    </row>
    <row r="180" spans="1:5" s="323" customFormat="1">
      <c r="A180" s="631"/>
      <c r="B180" s="631"/>
      <c r="C180" s="631"/>
      <c r="D180" s="631"/>
      <c r="E180" s="631"/>
    </row>
    <row r="181" spans="1:5" s="323" customFormat="1">
      <c r="A181" s="631"/>
      <c r="B181" s="631"/>
      <c r="C181" s="631"/>
      <c r="D181" s="631"/>
      <c r="E181" s="631"/>
    </row>
    <row r="182" spans="1:5" s="323" customFormat="1">
      <c r="A182" s="631"/>
      <c r="B182" s="631"/>
      <c r="C182" s="631"/>
      <c r="D182" s="631"/>
      <c r="E182" s="631"/>
    </row>
    <row r="183" spans="1:5" s="323" customFormat="1">
      <c r="A183" s="631"/>
      <c r="B183" s="631"/>
      <c r="C183" s="631"/>
      <c r="D183" s="631"/>
      <c r="E183" s="631"/>
    </row>
    <row r="184" spans="1:5" s="323" customFormat="1">
      <c r="A184" s="631"/>
      <c r="B184" s="631"/>
      <c r="C184" s="631"/>
      <c r="D184" s="631"/>
      <c r="E184" s="631"/>
    </row>
    <row r="185" spans="1:5" s="323" customFormat="1">
      <c r="A185" s="631"/>
      <c r="B185" s="631"/>
      <c r="C185" s="631"/>
      <c r="D185" s="631"/>
      <c r="E185" s="631"/>
    </row>
    <row r="186" spans="1:5" s="323" customFormat="1">
      <c r="A186" s="631"/>
      <c r="B186" s="631"/>
      <c r="C186" s="631"/>
      <c r="D186" s="631"/>
      <c r="E186" s="631"/>
    </row>
    <row r="187" spans="1:5" s="323" customFormat="1">
      <c r="A187" s="631"/>
      <c r="B187" s="631"/>
      <c r="C187" s="631"/>
      <c r="D187" s="631"/>
      <c r="E187" s="631"/>
    </row>
  </sheetData>
  <mergeCells count="8">
    <mergeCell ref="A13:E14"/>
    <mergeCell ref="A1:E1"/>
    <mergeCell ref="A4:A6"/>
    <mergeCell ref="B4:B6"/>
    <mergeCell ref="A7:A9"/>
    <mergeCell ref="B7:B9"/>
    <mergeCell ref="A11:A12"/>
    <mergeCell ref="B11:B12"/>
  </mergeCells>
  <pageMargins left="0.17" right="0.25" top="0.41" bottom="0.68" header="0.17" footer="0.16"/>
  <pageSetup scale="80" orientation="portrait"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41093-ED7D-4A41-8EC3-05FBB60C82D0}">
  <sheetPr>
    <tabColor indexed="11"/>
  </sheetPr>
  <dimension ref="A1:L45"/>
  <sheetViews>
    <sheetView zoomScale="85" zoomScaleNormal="85" workbookViewId="0">
      <selection activeCell="P20" sqref="P20"/>
    </sheetView>
  </sheetViews>
  <sheetFormatPr defaultColWidth="9.140625" defaultRowHeight="12.75"/>
  <cols>
    <col min="1" max="10" width="9.7109375" style="409" customWidth="1"/>
    <col min="11" max="16384" width="9.140625" style="409"/>
  </cols>
  <sheetData>
    <row r="1" spans="1:10" ht="10.5" customHeight="1">
      <c r="A1" s="956" t="s">
        <v>18</v>
      </c>
      <c r="B1" s="956"/>
      <c r="C1" s="956"/>
      <c r="D1" s="956"/>
      <c r="E1" s="956"/>
      <c r="F1" s="956"/>
      <c r="G1" s="956"/>
      <c r="H1" s="956"/>
      <c r="I1" s="956"/>
      <c r="J1" s="956"/>
    </row>
    <row r="2" spans="1:10" ht="27" customHeight="1">
      <c r="A2" s="956"/>
      <c r="B2" s="956"/>
      <c r="C2" s="956"/>
      <c r="D2" s="956"/>
      <c r="E2" s="956"/>
      <c r="F2" s="956"/>
      <c r="G2" s="956"/>
      <c r="H2" s="956"/>
      <c r="I2" s="956"/>
      <c r="J2" s="956"/>
    </row>
    <row r="3" spans="1:10" ht="12.75" customHeight="1">
      <c r="A3" s="956"/>
      <c r="B3" s="956"/>
      <c r="C3" s="956"/>
      <c r="D3" s="956"/>
      <c r="E3" s="956"/>
      <c r="F3" s="956"/>
      <c r="G3" s="956"/>
      <c r="H3" s="956"/>
      <c r="I3" s="956"/>
      <c r="J3" s="956"/>
    </row>
    <row r="4" spans="1:10" ht="33.75">
      <c r="A4" s="855"/>
    </row>
    <row r="17" spans="1:12">
      <c r="L17" s="849"/>
    </row>
    <row r="18" spans="1:12" ht="27.75">
      <c r="A18" s="851"/>
      <c r="B18" s="854"/>
      <c r="C18" s="851"/>
      <c r="D18" s="851"/>
      <c r="E18" s="851"/>
      <c r="F18" s="851"/>
      <c r="G18" s="851"/>
      <c r="H18" s="851"/>
      <c r="I18" s="851"/>
    </row>
    <row r="20" spans="1:12" ht="27.75">
      <c r="A20" s="851"/>
      <c r="B20" s="854"/>
      <c r="C20" s="852"/>
      <c r="D20" s="853"/>
      <c r="E20" s="852"/>
      <c r="F20" s="851"/>
      <c r="G20" s="851"/>
      <c r="H20" s="851"/>
      <c r="I20" s="851"/>
    </row>
    <row r="22" spans="1:12" ht="27.75">
      <c r="B22" s="850"/>
      <c r="C22" s="850"/>
      <c r="L22" s="849"/>
    </row>
    <row r="23" spans="1:12">
      <c r="I23" s="848"/>
    </row>
    <row r="24" spans="1:12">
      <c r="I24" s="847"/>
      <c r="J24" s="846"/>
    </row>
    <row r="26" spans="1:12">
      <c r="I26" s="846"/>
    </row>
    <row r="29" spans="1:12" ht="15">
      <c r="H29" s="845"/>
    </row>
    <row r="30" spans="1:12" ht="9.75" customHeight="1">
      <c r="F30" s="844"/>
    </row>
    <row r="31" spans="1:12" ht="20.25">
      <c r="F31" s="844"/>
    </row>
    <row r="32" spans="1:12" ht="26.25">
      <c r="A32" s="957" t="s">
        <v>19</v>
      </c>
      <c r="B32" s="957"/>
      <c r="C32" s="957"/>
      <c r="D32" s="957"/>
      <c r="E32" s="957"/>
      <c r="F32" s="957"/>
      <c r="G32" s="957"/>
      <c r="H32" s="957"/>
      <c r="I32" s="957"/>
      <c r="J32" s="957"/>
    </row>
    <row r="33" spans="1:10" ht="18" customHeight="1"/>
    <row r="34" spans="1:10" ht="26.25">
      <c r="A34" s="958">
        <v>44981</v>
      </c>
      <c r="B34" s="958"/>
      <c r="C34" s="958"/>
      <c r="D34" s="958"/>
      <c r="E34" s="958"/>
      <c r="F34" s="958"/>
      <c r="G34" s="958"/>
      <c r="H34" s="958"/>
      <c r="I34" s="958"/>
      <c r="J34" s="958"/>
    </row>
    <row r="37" spans="1:10" ht="12.75" customHeight="1">
      <c r="A37" s="959"/>
      <c r="B37" s="959"/>
      <c r="C37" s="959"/>
      <c r="D37" s="959"/>
      <c r="E37" s="959"/>
      <c r="F37" s="959"/>
      <c r="G37" s="959"/>
      <c r="H37" s="959"/>
      <c r="I37" s="959"/>
      <c r="J37" s="959"/>
    </row>
    <row r="38" spans="1:10" ht="15.75">
      <c r="F38" s="812"/>
    </row>
    <row r="39" spans="1:10" ht="15.75">
      <c r="F39" s="812"/>
    </row>
    <row r="40" spans="1:10" ht="15.75">
      <c r="F40" s="812"/>
    </row>
    <row r="41" spans="1:10" ht="15.75">
      <c r="F41" s="812"/>
    </row>
    <row r="45" spans="1:10" ht="15">
      <c r="A45" s="955"/>
      <c r="B45" s="955"/>
      <c r="C45" s="955"/>
      <c r="D45" s="955"/>
      <c r="E45" s="955"/>
      <c r="F45" s="955"/>
      <c r="G45" s="955"/>
      <c r="H45" s="955"/>
      <c r="I45" s="955"/>
      <c r="J45" s="955"/>
    </row>
  </sheetData>
  <mergeCells count="5">
    <mergeCell ref="A45:J45"/>
    <mergeCell ref="A1:J3"/>
    <mergeCell ref="A32:J32"/>
    <mergeCell ref="A34:J34"/>
    <mergeCell ref="A37:J37"/>
  </mergeCells>
  <printOptions horizontalCentered="1" verticalCentered="1"/>
  <pageMargins left="0.25" right="0.25" top="0.41" bottom="0.68" header="0.17" footer="0.16"/>
  <pageSetup orientation="portrait" r:id="rId1"/>
  <headerFooter alignWithMargins="0">
    <oddHeader xml:space="preserve">&amp;C&amp;"Calibri"&amp;10&amp;K000000Oshkosh Corporation Classification - Restricted&amp;1#_x000D_&amp;"Calibri"&amp;11&amp;K000000&amp;11 </oddHeader>
    <oddFooter xml:space="preserve">&amp;R
</oddFooter>
    <evenHeader>&amp;C&amp;"calibri,Regular"Oshkosh Corporation Classification: Unrestricted</evenHeader>
    <firstHeader>&amp;C&amp;"calibri,Regular"Oshkosh Corporation Classification: Unrestricted</first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O82"/>
  <sheetViews>
    <sheetView zoomScaleNormal="100" workbookViewId="0">
      <selection activeCell="C48" sqref="C48"/>
    </sheetView>
  </sheetViews>
  <sheetFormatPr defaultRowHeight="15"/>
  <cols>
    <col min="1" max="1" width="8.140625" style="637" customWidth="1"/>
    <col min="2" max="2" width="41.140625" style="637" customWidth="1"/>
    <col min="3" max="3" width="79.140625" customWidth="1"/>
    <col min="4" max="4" width="2.85546875" customWidth="1"/>
  </cols>
  <sheetData>
    <row r="1" spans="1:15" ht="42.75" customHeight="1">
      <c r="A1" s="1553" t="s">
        <v>628</v>
      </c>
      <c r="B1" s="1554"/>
      <c r="C1" s="1555"/>
      <c r="D1" s="323"/>
      <c r="E1" s="323"/>
      <c r="F1" s="323"/>
      <c r="G1" s="323"/>
      <c r="H1" s="323"/>
      <c r="I1" s="323"/>
      <c r="J1" s="323"/>
      <c r="K1" s="323"/>
      <c r="L1" s="323"/>
      <c r="M1" s="323"/>
      <c r="N1" s="323"/>
      <c r="O1" s="323"/>
    </row>
    <row r="2" spans="1:15">
      <c r="A2" s="817" t="s">
        <v>629</v>
      </c>
      <c r="B2" s="633" t="s">
        <v>630</v>
      </c>
      <c r="C2" s="818" t="s">
        <v>631</v>
      </c>
      <c r="D2" s="323"/>
      <c r="E2" s="323"/>
      <c r="F2" s="323"/>
      <c r="G2" s="323"/>
      <c r="H2" s="323"/>
      <c r="I2" s="323"/>
      <c r="J2" s="323"/>
      <c r="K2" s="323"/>
      <c r="L2" s="323"/>
      <c r="M2" s="323"/>
      <c r="N2" s="323"/>
      <c r="O2" s="323"/>
    </row>
    <row r="3" spans="1:15" ht="12.75">
      <c r="A3" s="819">
        <v>10</v>
      </c>
      <c r="B3" s="634" t="s">
        <v>632</v>
      </c>
      <c r="C3" s="820" t="s">
        <v>633</v>
      </c>
      <c r="D3" s="323"/>
      <c r="E3" s="323"/>
      <c r="F3" s="323"/>
      <c r="G3" s="323"/>
      <c r="H3" s="323"/>
      <c r="I3" s="323"/>
      <c r="J3" s="323"/>
      <c r="K3" s="323"/>
      <c r="L3" s="323"/>
      <c r="M3" s="323"/>
      <c r="N3" s="323"/>
      <c r="O3" s="323"/>
    </row>
    <row r="4" spans="1:15" ht="12.75">
      <c r="A4" s="819">
        <v>9</v>
      </c>
      <c r="B4" s="634" t="s">
        <v>634</v>
      </c>
      <c r="C4" s="820" t="s">
        <v>635</v>
      </c>
      <c r="D4" s="323"/>
      <c r="E4" s="323"/>
      <c r="F4" s="323"/>
      <c r="G4" s="323"/>
      <c r="H4" s="323"/>
      <c r="I4" s="323"/>
      <c r="J4" s="323"/>
      <c r="K4" s="323"/>
      <c r="L4" s="323"/>
      <c r="M4" s="323"/>
      <c r="N4" s="323"/>
      <c r="O4" s="323"/>
    </row>
    <row r="5" spans="1:15" ht="12.75">
      <c r="A5" s="819">
        <v>8</v>
      </c>
      <c r="B5" s="634" t="s">
        <v>636</v>
      </c>
      <c r="C5" s="820" t="s">
        <v>637</v>
      </c>
      <c r="D5" s="323"/>
      <c r="E5" s="323"/>
      <c r="F5" s="323"/>
      <c r="G5" s="323"/>
      <c r="H5" s="323"/>
      <c r="I5" s="323"/>
      <c r="J5" s="323"/>
      <c r="K5" s="323"/>
      <c r="L5" s="323"/>
      <c r="M5" s="323"/>
      <c r="N5" s="323"/>
      <c r="O5" s="323"/>
    </row>
    <row r="6" spans="1:15" ht="38.25">
      <c r="A6" s="819">
        <v>7</v>
      </c>
      <c r="B6" s="634" t="s">
        <v>638</v>
      </c>
      <c r="C6" s="820" t="s">
        <v>639</v>
      </c>
      <c r="D6" s="323"/>
      <c r="E6" s="323"/>
      <c r="F6" s="323"/>
      <c r="G6" s="323"/>
      <c r="H6" s="323"/>
      <c r="I6" s="323"/>
      <c r="J6" s="323"/>
      <c r="K6" s="323"/>
      <c r="L6" s="323"/>
      <c r="M6" s="323"/>
      <c r="N6" s="323"/>
      <c r="O6" s="323"/>
    </row>
    <row r="7" spans="1:15" ht="38.25">
      <c r="A7" s="819">
        <v>6</v>
      </c>
      <c r="B7" s="634" t="s">
        <v>636</v>
      </c>
      <c r="C7" s="820" t="s">
        <v>640</v>
      </c>
      <c r="D7" s="323"/>
      <c r="E7" s="323"/>
      <c r="F7" s="323"/>
      <c r="G7" s="323"/>
      <c r="H7" s="323"/>
      <c r="I7" s="323"/>
      <c r="J7" s="323"/>
      <c r="K7" s="323"/>
      <c r="L7" s="323"/>
      <c r="M7" s="323"/>
      <c r="N7" s="323"/>
      <c r="O7" s="323"/>
    </row>
    <row r="8" spans="1:15" ht="51">
      <c r="A8" s="819">
        <v>5</v>
      </c>
      <c r="B8" s="634" t="s">
        <v>638</v>
      </c>
      <c r="C8" s="820" t="s">
        <v>641</v>
      </c>
      <c r="D8" s="323"/>
      <c r="E8" s="323"/>
      <c r="F8" s="323"/>
      <c r="G8" s="323"/>
      <c r="H8" s="323"/>
      <c r="I8" s="323"/>
      <c r="J8" s="323"/>
      <c r="K8" s="323"/>
      <c r="L8" s="323"/>
      <c r="M8" s="323"/>
      <c r="N8" s="323"/>
      <c r="O8" s="323"/>
    </row>
    <row r="9" spans="1:15" ht="25.5">
      <c r="A9" s="819">
        <v>4</v>
      </c>
      <c r="B9" s="634" t="s">
        <v>636</v>
      </c>
      <c r="C9" s="820" t="s">
        <v>642</v>
      </c>
      <c r="D9" s="323"/>
      <c r="E9" s="323"/>
      <c r="F9" s="323"/>
      <c r="G9" s="323"/>
      <c r="H9" s="323"/>
      <c r="I9" s="323"/>
      <c r="J9" s="323"/>
      <c r="K9" s="323"/>
      <c r="L9" s="323"/>
      <c r="M9" s="323"/>
      <c r="N9" s="323"/>
      <c r="O9" s="323"/>
    </row>
    <row r="10" spans="1:15" s="636" customFormat="1" ht="25.5">
      <c r="A10" s="819">
        <v>3</v>
      </c>
      <c r="B10" s="634" t="s">
        <v>638</v>
      </c>
      <c r="C10" s="820" t="s">
        <v>643</v>
      </c>
      <c r="D10" s="635"/>
      <c r="E10" s="635"/>
      <c r="F10" s="635"/>
      <c r="G10" s="635"/>
      <c r="H10" s="635"/>
      <c r="I10" s="635"/>
      <c r="J10" s="635"/>
      <c r="K10" s="635"/>
      <c r="L10" s="635"/>
      <c r="M10" s="635"/>
      <c r="N10" s="635"/>
      <c r="O10" s="635"/>
    </row>
    <row r="11" spans="1:15" ht="25.5">
      <c r="A11" s="821">
        <v>2</v>
      </c>
      <c r="B11" s="634" t="s">
        <v>644</v>
      </c>
      <c r="C11" s="820" t="s">
        <v>645</v>
      </c>
      <c r="D11" s="323"/>
      <c r="E11" s="323"/>
      <c r="F11" s="323"/>
      <c r="G11" s="323"/>
      <c r="H11" s="323"/>
      <c r="I11" s="323"/>
      <c r="J11" s="323"/>
      <c r="K11" s="323"/>
      <c r="L11" s="323"/>
      <c r="M11" s="323"/>
      <c r="N11" s="323"/>
      <c r="O11" s="323"/>
    </row>
    <row r="12" spans="1:15" ht="39" thickBot="1">
      <c r="A12" s="822">
        <v>1</v>
      </c>
      <c r="B12" s="823" t="s">
        <v>646</v>
      </c>
      <c r="C12" s="824" t="s">
        <v>647</v>
      </c>
      <c r="D12" s="323"/>
      <c r="E12" s="323"/>
      <c r="F12" s="323"/>
      <c r="G12" s="323"/>
      <c r="H12" s="323"/>
      <c r="I12" s="323"/>
      <c r="J12" s="323"/>
      <c r="K12" s="323"/>
      <c r="L12" s="323"/>
      <c r="M12" s="323"/>
      <c r="N12" s="323"/>
      <c r="O12" s="323"/>
    </row>
    <row r="13" spans="1:15" ht="12.75">
      <c r="A13" s="1556" t="s">
        <v>648</v>
      </c>
      <c r="B13" s="1556"/>
      <c r="C13" s="1556"/>
      <c r="D13" s="323"/>
      <c r="E13" s="323"/>
      <c r="F13" s="323"/>
      <c r="G13" s="323"/>
      <c r="H13" s="323"/>
      <c r="I13" s="323"/>
      <c r="J13" s="323"/>
      <c r="K13" s="323"/>
      <c r="L13" s="323"/>
      <c r="M13" s="323"/>
      <c r="N13" s="323"/>
      <c r="O13" s="323"/>
    </row>
    <row r="14" spans="1:15">
      <c r="A14" s="632"/>
      <c r="B14" s="632"/>
      <c r="C14" s="323"/>
      <c r="D14" s="323"/>
      <c r="E14" s="323"/>
      <c r="F14" s="323"/>
      <c r="G14" s="323"/>
      <c r="H14" s="323"/>
      <c r="I14" s="323"/>
      <c r="J14" s="323"/>
      <c r="K14" s="323"/>
      <c r="L14" s="323"/>
      <c r="M14" s="323"/>
      <c r="N14" s="323"/>
      <c r="O14" s="323"/>
    </row>
    <row r="15" spans="1:15">
      <c r="A15" s="632"/>
      <c r="B15" s="632"/>
      <c r="C15" s="323"/>
      <c r="D15" s="323"/>
      <c r="E15" s="323"/>
      <c r="F15" s="323"/>
      <c r="G15" s="323"/>
      <c r="H15" s="323"/>
      <c r="I15" s="323"/>
      <c r="J15" s="323"/>
      <c r="K15" s="323"/>
      <c r="L15" s="323"/>
      <c r="M15" s="323"/>
      <c r="N15" s="323"/>
      <c r="O15" s="323"/>
    </row>
    <row r="16" spans="1:15">
      <c r="A16" s="632"/>
      <c r="B16" s="632"/>
      <c r="C16" s="323"/>
      <c r="D16" s="323"/>
      <c r="E16" s="323"/>
      <c r="F16" s="323"/>
      <c r="G16" s="323"/>
      <c r="H16" s="323"/>
      <c r="I16" s="323"/>
      <c r="J16" s="323"/>
      <c r="K16" s="323"/>
      <c r="L16" s="323"/>
      <c r="M16" s="323"/>
      <c r="N16" s="323"/>
      <c r="O16" s="323"/>
    </row>
    <row r="17" spans="1:15">
      <c r="A17" s="632"/>
      <c r="B17" s="632"/>
      <c r="C17" s="323"/>
      <c r="D17" s="323"/>
      <c r="E17" s="323"/>
      <c r="F17" s="323"/>
      <c r="G17" s="323"/>
      <c r="H17" s="323"/>
      <c r="I17" s="323"/>
      <c r="J17" s="323"/>
      <c r="K17" s="323"/>
      <c r="L17" s="323"/>
      <c r="M17" s="323"/>
      <c r="N17" s="323"/>
      <c r="O17" s="323"/>
    </row>
    <row r="18" spans="1:15">
      <c r="A18" s="632"/>
      <c r="B18" s="632"/>
      <c r="C18" s="323"/>
      <c r="D18" s="323"/>
      <c r="E18" s="323"/>
      <c r="F18" s="323"/>
      <c r="G18" s="323"/>
      <c r="H18" s="323"/>
      <c r="I18" s="323"/>
      <c r="J18" s="323"/>
      <c r="K18" s="323"/>
      <c r="L18" s="323"/>
      <c r="M18" s="323"/>
      <c r="N18" s="323"/>
      <c r="O18" s="323"/>
    </row>
    <row r="19" spans="1:15">
      <c r="A19" s="632"/>
      <c r="B19" s="632"/>
      <c r="C19" s="323"/>
      <c r="D19" s="323"/>
      <c r="E19" s="323"/>
      <c r="F19" s="323"/>
      <c r="G19" s="323"/>
      <c r="H19" s="323"/>
      <c r="I19" s="323"/>
      <c r="J19" s="323"/>
      <c r="K19" s="323"/>
      <c r="L19" s="323"/>
      <c r="M19" s="323"/>
      <c r="N19" s="323"/>
      <c r="O19" s="323"/>
    </row>
    <row r="20" spans="1:15">
      <c r="A20" s="632"/>
      <c r="B20" s="632"/>
      <c r="C20" s="323"/>
      <c r="D20" s="323"/>
      <c r="E20" s="323"/>
      <c r="F20" s="323"/>
      <c r="G20" s="323"/>
      <c r="H20" s="323"/>
      <c r="I20" s="323"/>
      <c r="J20" s="323"/>
      <c r="K20" s="323"/>
      <c r="L20" s="323"/>
      <c r="M20" s="323"/>
      <c r="N20" s="323"/>
      <c r="O20" s="323"/>
    </row>
    <row r="21" spans="1:15">
      <c r="A21" s="632"/>
      <c r="B21" s="632"/>
      <c r="C21" s="323"/>
      <c r="D21" s="323"/>
      <c r="E21" s="323"/>
      <c r="F21" s="323"/>
      <c r="G21" s="323"/>
      <c r="H21" s="323"/>
      <c r="I21" s="323"/>
      <c r="J21" s="323"/>
      <c r="K21" s="323"/>
      <c r="L21" s="323"/>
      <c r="M21" s="323"/>
      <c r="N21" s="323"/>
      <c r="O21" s="323"/>
    </row>
    <row r="22" spans="1:15">
      <c r="A22" s="632"/>
      <c r="B22" s="632"/>
      <c r="C22" s="323"/>
      <c r="D22" s="323"/>
      <c r="E22" s="323"/>
      <c r="F22" s="323"/>
      <c r="G22" s="323"/>
      <c r="H22" s="323"/>
      <c r="I22" s="323"/>
      <c r="J22" s="323"/>
      <c r="K22" s="323"/>
      <c r="L22" s="323"/>
      <c r="M22" s="323"/>
      <c r="N22" s="323"/>
      <c r="O22" s="323"/>
    </row>
    <row r="23" spans="1:15">
      <c r="A23" s="632"/>
      <c r="B23" s="632"/>
      <c r="C23" s="323"/>
      <c r="D23" s="323"/>
      <c r="E23" s="323"/>
      <c r="F23" s="323"/>
      <c r="G23" s="323"/>
      <c r="H23" s="323"/>
      <c r="I23" s="323"/>
      <c r="J23" s="323"/>
      <c r="K23" s="323"/>
      <c r="L23" s="323"/>
      <c r="M23" s="323"/>
      <c r="N23" s="323"/>
      <c r="O23" s="323"/>
    </row>
    <row r="24" spans="1:15">
      <c r="A24" s="632"/>
      <c r="B24" s="632"/>
      <c r="C24" s="323"/>
      <c r="D24" s="323"/>
      <c r="E24" s="323"/>
      <c r="F24" s="323"/>
      <c r="G24" s="323"/>
      <c r="H24" s="323"/>
      <c r="I24" s="323"/>
      <c r="J24" s="323"/>
      <c r="K24" s="323"/>
      <c r="L24" s="323"/>
      <c r="M24" s="323"/>
      <c r="N24" s="323"/>
      <c r="O24" s="323"/>
    </row>
    <row r="25" spans="1:15">
      <c r="A25" s="632"/>
      <c r="B25" s="632"/>
      <c r="C25" s="323"/>
      <c r="D25" s="323"/>
      <c r="E25" s="323"/>
      <c r="F25" s="323"/>
      <c r="G25" s="323"/>
      <c r="H25" s="323"/>
      <c r="I25" s="323"/>
      <c r="J25" s="323"/>
      <c r="K25" s="323"/>
      <c r="L25" s="323"/>
      <c r="M25" s="323"/>
      <c r="N25" s="323"/>
      <c r="O25" s="323"/>
    </row>
    <row r="26" spans="1:15">
      <c r="A26" s="632"/>
      <c r="B26" s="632"/>
      <c r="C26" s="323"/>
      <c r="D26" s="323"/>
      <c r="E26" s="323"/>
      <c r="F26" s="323"/>
      <c r="G26" s="323"/>
      <c r="H26" s="323"/>
      <c r="I26" s="323"/>
      <c r="J26" s="323"/>
      <c r="K26" s="323"/>
      <c r="L26" s="323"/>
      <c r="M26" s="323"/>
      <c r="N26" s="323"/>
      <c r="O26" s="323"/>
    </row>
    <row r="27" spans="1:15">
      <c r="A27" s="632"/>
      <c r="B27" s="632"/>
      <c r="C27" s="323"/>
      <c r="D27" s="323"/>
      <c r="E27" s="323"/>
      <c r="F27" s="323"/>
      <c r="G27" s="323"/>
      <c r="H27" s="323"/>
      <c r="I27" s="323"/>
      <c r="J27" s="323"/>
      <c r="K27" s="323"/>
      <c r="L27" s="323"/>
      <c r="M27" s="323"/>
      <c r="N27" s="323"/>
      <c r="O27" s="323"/>
    </row>
    <row r="28" spans="1:15">
      <c r="A28" s="632"/>
      <c r="B28" s="632"/>
      <c r="C28" s="323"/>
      <c r="D28" s="323"/>
      <c r="E28" s="323"/>
      <c r="F28" s="323"/>
      <c r="G28" s="323"/>
      <c r="H28" s="323"/>
      <c r="I28" s="323"/>
      <c r="J28" s="323"/>
      <c r="K28" s="323"/>
      <c r="L28" s="323"/>
      <c r="M28" s="323"/>
      <c r="N28" s="323"/>
      <c r="O28" s="323"/>
    </row>
    <row r="29" spans="1:15">
      <c r="A29" s="632"/>
      <c r="B29" s="632"/>
      <c r="C29" s="323"/>
      <c r="D29" s="323"/>
      <c r="E29" s="323"/>
      <c r="F29" s="323"/>
      <c r="G29" s="323"/>
      <c r="H29" s="323"/>
      <c r="I29" s="323"/>
      <c r="J29" s="323"/>
      <c r="K29" s="323"/>
      <c r="L29" s="323"/>
      <c r="M29" s="323"/>
      <c r="N29" s="323"/>
      <c r="O29" s="323"/>
    </row>
    <row r="30" spans="1:15">
      <c r="A30" s="632"/>
      <c r="B30" s="632"/>
      <c r="C30" s="323"/>
      <c r="D30" s="323"/>
      <c r="E30" s="323"/>
      <c r="F30" s="323"/>
      <c r="G30" s="323"/>
      <c r="H30" s="323"/>
      <c r="I30" s="323"/>
      <c r="J30" s="323"/>
      <c r="K30" s="323"/>
      <c r="L30" s="323"/>
      <c r="M30" s="323"/>
      <c r="N30" s="323"/>
      <c r="O30" s="323"/>
    </row>
    <row r="31" spans="1:15">
      <c r="A31" s="632"/>
      <c r="B31" s="632"/>
      <c r="C31" s="323"/>
      <c r="D31" s="323"/>
      <c r="E31" s="323"/>
      <c r="F31" s="323"/>
      <c r="G31" s="323"/>
      <c r="H31" s="323"/>
      <c r="I31" s="323"/>
      <c r="J31" s="323"/>
      <c r="K31" s="323"/>
      <c r="L31" s="323"/>
      <c r="M31" s="323"/>
      <c r="N31" s="323"/>
      <c r="O31" s="323"/>
    </row>
    <row r="32" spans="1:15">
      <c r="A32" s="632"/>
      <c r="B32" s="632"/>
      <c r="C32" s="323"/>
      <c r="D32" s="323"/>
      <c r="E32" s="323"/>
      <c r="F32" s="323"/>
      <c r="G32" s="323"/>
      <c r="H32" s="323"/>
      <c r="I32" s="323"/>
      <c r="J32" s="323"/>
      <c r="K32" s="323"/>
      <c r="L32" s="323"/>
      <c r="M32" s="323"/>
      <c r="N32" s="323"/>
      <c r="O32" s="323"/>
    </row>
    <row r="33" spans="1:15">
      <c r="A33" s="632"/>
      <c r="B33" s="632"/>
      <c r="C33" s="323"/>
      <c r="D33" s="323"/>
      <c r="E33" s="323"/>
      <c r="F33" s="323"/>
      <c r="G33" s="323"/>
      <c r="H33" s="323"/>
      <c r="I33" s="323"/>
      <c r="J33" s="323"/>
      <c r="K33" s="323"/>
      <c r="L33" s="323"/>
      <c r="M33" s="323"/>
      <c r="N33" s="323"/>
      <c r="O33" s="323"/>
    </row>
    <row r="34" spans="1:15">
      <c r="A34" s="632"/>
      <c r="B34" s="632"/>
      <c r="C34" s="323"/>
      <c r="D34" s="323"/>
      <c r="E34" s="323"/>
      <c r="F34" s="323"/>
      <c r="G34" s="323"/>
      <c r="H34" s="323"/>
      <c r="I34" s="323"/>
      <c r="J34" s="323"/>
      <c r="K34" s="323"/>
      <c r="L34" s="323"/>
      <c r="M34" s="323"/>
      <c r="N34" s="323"/>
      <c r="O34" s="323"/>
    </row>
    <row r="35" spans="1:15">
      <c r="A35" s="632"/>
      <c r="B35" s="632"/>
      <c r="C35" s="323"/>
      <c r="D35" s="323"/>
      <c r="E35" s="323"/>
      <c r="F35" s="323"/>
      <c r="G35" s="323"/>
      <c r="H35" s="323"/>
      <c r="I35" s="323"/>
      <c r="J35" s="323"/>
      <c r="K35" s="323"/>
      <c r="L35" s="323"/>
      <c r="M35" s="323"/>
      <c r="N35" s="323"/>
      <c r="O35" s="323"/>
    </row>
    <row r="36" spans="1:15">
      <c r="A36" s="632"/>
      <c r="B36" s="632"/>
      <c r="C36" s="323"/>
      <c r="D36" s="323"/>
      <c r="E36" s="323"/>
      <c r="F36" s="323"/>
      <c r="G36" s="323"/>
      <c r="H36" s="323"/>
      <c r="I36" s="323"/>
      <c r="J36" s="323"/>
      <c r="K36" s="323"/>
      <c r="L36" s="323"/>
      <c r="M36" s="323"/>
      <c r="N36" s="323"/>
      <c r="O36" s="323"/>
    </row>
    <row r="37" spans="1:15">
      <c r="A37" s="632"/>
      <c r="B37" s="632"/>
      <c r="C37" s="323"/>
      <c r="D37" s="323"/>
      <c r="E37" s="323"/>
      <c r="F37" s="323"/>
      <c r="G37" s="323"/>
      <c r="H37" s="323"/>
      <c r="I37" s="323"/>
      <c r="J37" s="323"/>
      <c r="K37" s="323"/>
      <c r="L37" s="323"/>
      <c r="M37" s="323"/>
      <c r="N37" s="323"/>
      <c r="O37" s="323"/>
    </row>
    <row r="38" spans="1:15">
      <c r="A38" s="632"/>
      <c r="B38" s="632"/>
      <c r="C38" s="323"/>
      <c r="D38" s="323"/>
      <c r="E38" s="323"/>
      <c r="F38" s="323"/>
      <c r="G38" s="323"/>
      <c r="H38" s="323"/>
      <c r="I38" s="323"/>
      <c r="J38" s="323"/>
      <c r="K38" s="323"/>
      <c r="L38" s="323"/>
      <c r="M38" s="323"/>
      <c r="N38" s="323"/>
      <c r="O38" s="323"/>
    </row>
    <row r="39" spans="1:15">
      <c r="A39" s="632"/>
      <c r="B39" s="632"/>
      <c r="C39" s="323"/>
      <c r="D39" s="323"/>
      <c r="E39" s="323"/>
      <c r="F39" s="323"/>
      <c r="G39" s="323"/>
      <c r="H39" s="323"/>
      <c r="I39" s="323"/>
      <c r="J39" s="323"/>
      <c r="K39" s="323"/>
      <c r="L39" s="323"/>
      <c r="M39" s="323"/>
      <c r="N39" s="323"/>
      <c r="O39" s="323"/>
    </row>
    <row r="40" spans="1:15">
      <c r="A40" s="632"/>
      <c r="B40" s="632"/>
      <c r="C40" s="323"/>
      <c r="D40" s="323"/>
      <c r="E40" s="323"/>
      <c r="F40" s="323"/>
      <c r="G40" s="323"/>
      <c r="H40" s="323"/>
      <c r="I40" s="323"/>
      <c r="J40" s="323"/>
      <c r="K40" s="323"/>
      <c r="L40" s="323"/>
      <c r="M40" s="323"/>
      <c r="N40" s="323"/>
      <c r="O40" s="323"/>
    </row>
    <row r="41" spans="1:15">
      <c r="A41" s="632"/>
      <c r="B41" s="632"/>
      <c r="C41" s="323"/>
      <c r="D41" s="323"/>
      <c r="E41" s="323"/>
      <c r="F41" s="323"/>
      <c r="G41" s="323"/>
      <c r="H41" s="323"/>
      <c r="I41" s="323"/>
      <c r="J41" s="323"/>
      <c r="K41" s="323"/>
      <c r="L41" s="323"/>
      <c r="M41" s="323"/>
      <c r="N41" s="323"/>
      <c r="O41" s="323"/>
    </row>
    <row r="42" spans="1:15">
      <c r="A42" s="632"/>
      <c r="B42" s="632"/>
      <c r="C42" s="323"/>
      <c r="D42" s="323"/>
      <c r="E42" s="323"/>
      <c r="F42" s="323"/>
      <c r="G42" s="323"/>
      <c r="H42" s="323"/>
      <c r="I42" s="323"/>
      <c r="J42" s="323"/>
      <c r="K42" s="323"/>
      <c r="L42" s="323"/>
      <c r="M42" s="323"/>
      <c r="N42" s="323"/>
      <c r="O42" s="323"/>
    </row>
    <row r="43" spans="1:15">
      <c r="A43" s="632"/>
      <c r="B43" s="632"/>
      <c r="C43" s="323"/>
      <c r="D43" s="323"/>
      <c r="E43" s="323"/>
      <c r="F43" s="323"/>
      <c r="G43" s="323"/>
      <c r="H43" s="323"/>
      <c r="I43" s="323"/>
      <c r="J43" s="323"/>
      <c r="K43" s="323"/>
      <c r="L43" s="323"/>
      <c r="M43" s="323"/>
      <c r="N43" s="323"/>
      <c r="O43" s="323"/>
    </row>
    <row r="44" spans="1:15">
      <c r="A44" s="632"/>
      <c r="B44" s="632"/>
      <c r="C44" s="323"/>
      <c r="D44" s="323"/>
      <c r="E44" s="323"/>
      <c r="F44" s="323"/>
      <c r="G44" s="323"/>
      <c r="H44" s="323"/>
      <c r="I44" s="323"/>
      <c r="J44" s="323"/>
      <c r="K44" s="323"/>
      <c r="L44" s="323"/>
      <c r="M44" s="323"/>
      <c r="N44" s="323"/>
      <c r="O44" s="323"/>
    </row>
    <row r="45" spans="1:15">
      <c r="A45" s="632"/>
      <c r="B45" s="632"/>
      <c r="C45" s="323"/>
      <c r="D45" s="323"/>
      <c r="E45" s="323"/>
      <c r="F45" s="323"/>
      <c r="G45" s="323"/>
      <c r="H45" s="323"/>
      <c r="I45" s="323"/>
      <c r="J45" s="323"/>
      <c r="K45" s="323"/>
      <c r="L45" s="323"/>
      <c r="M45" s="323"/>
      <c r="N45" s="323"/>
      <c r="O45" s="323"/>
    </row>
    <row r="46" spans="1:15">
      <c r="A46" s="632"/>
      <c r="B46" s="632"/>
      <c r="C46" s="323"/>
      <c r="D46" s="323"/>
      <c r="E46" s="323"/>
      <c r="F46" s="323"/>
      <c r="G46" s="323"/>
      <c r="H46" s="323"/>
      <c r="I46" s="323"/>
      <c r="J46" s="323"/>
      <c r="K46" s="323"/>
      <c r="L46" s="323"/>
      <c r="M46" s="323"/>
      <c r="N46" s="323"/>
      <c r="O46" s="323"/>
    </row>
    <row r="47" spans="1:15">
      <c r="A47" s="632"/>
      <c r="B47" s="632"/>
      <c r="C47" s="323"/>
      <c r="D47" s="323"/>
      <c r="E47" s="323"/>
      <c r="F47" s="323"/>
      <c r="G47" s="323"/>
      <c r="H47" s="323"/>
      <c r="I47" s="323"/>
      <c r="J47" s="323"/>
      <c r="K47" s="323"/>
      <c r="L47" s="323"/>
      <c r="M47" s="323"/>
      <c r="N47" s="323"/>
      <c r="O47" s="323"/>
    </row>
    <row r="48" spans="1:15">
      <c r="A48" s="632"/>
      <c r="B48" s="632"/>
      <c r="C48" s="323"/>
      <c r="D48" s="323"/>
      <c r="E48" s="323"/>
      <c r="F48" s="323"/>
      <c r="G48" s="323"/>
      <c r="H48" s="323"/>
      <c r="I48" s="323"/>
      <c r="J48" s="323"/>
      <c r="K48" s="323"/>
      <c r="L48" s="323"/>
      <c r="M48" s="323"/>
      <c r="N48" s="323"/>
      <c r="O48" s="323"/>
    </row>
    <row r="49" spans="1:15">
      <c r="A49" s="632"/>
      <c r="B49" s="632"/>
      <c r="C49" s="323"/>
      <c r="D49" s="323"/>
      <c r="E49" s="323"/>
      <c r="F49" s="323"/>
      <c r="G49" s="323"/>
      <c r="H49" s="323"/>
      <c r="I49" s="323"/>
      <c r="J49" s="323"/>
      <c r="K49" s="323"/>
      <c r="L49" s="323"/>
      <c r="M49" s="323"/>
      <c r="N49" s="323"/>
      <c r="O49" s="323"/>
    </row>
    <row r="50" spans="1:15">
      <c r="A50" s="632"/>
      <c r="B50" s="632"/>
      <c r="C50" s="323"/>
      <c r="D50" s="323"/>
      <c r="E50" s="323"/>
      <c r="F50" s="323"/>
      <c r="G50" s="323"/>
      <c r="H50" s="323"/>
      <c r="I50" s="323"/>
      <c r="J50" s="323"/>
      <c r="K50" s="323"/>
      <c r="L50" s="323"/>
      <c r="M50" s="323"/>
      <c r="N50" s="323"/>
      <c r="O50" s="323"/>
    </row>
    <row r="51" spans="1:15">
      <c r="A51" s="632"/>
      <c r="B51" s="632"/>
      <c r="C51" s="323"/>
      <c r="D51" s="323"/>
      <c r="E51" s="323"/>
      <c r="F51" s="323"/>
      <c r="G51" s="323"/>
      <c r="H51" s="323"/>
      <c r="I51" s="323"/>
      <c r="J51" s="323"/>
      <c r="K51" s="323"/>
      <c r="L51" s="323"/>
      <c r="M51" s="323"/>
      <c r="N51" s="323"/>
      <c r="O51" s="323"/>
    </row>
    <row r="52" spans="1:15">
      <c r="A52" s="632"/>
      <c r="B52" s="632"/>
      <c r="C52" s="323"/>
      <c r="D52" s="323"/>
      <c r="E52" s="323"/>
      <c r="F52" s="323"/>
      <c r="G52" s="323"/>
      <c r="H52" s="323"/>
      <c r="I52" s="323"/>
      <c r="J52" s="323"/>
      <c r="K52" s="323"/>
      <c r="L52" s="323"/>
      <c r="M52" s="323"/>
      <c r="N52" s="323"/>
      <c r="O52" s="323"/>
    </row>
    <row r="53" spans="1:15">
      <c r="A53" s="632"/>
      <c r="B53" s="632"/>
      <c r="C53" s="323"/>
      <c r="D53" s="323"/>
      <c r="E53" s="323"/>
      <c r="F53" s="323"/>
      <c r="G53" s="323"/>
      <c r="H53" s="323"/>
      <c r="I53" s="323"/>
      <c r="J53" s="323"/>
      <c r="K53" s="323"/>
      <c r="L53" s="323"/>
      <c r="M53" s="323"/>
      <c r="N53" s="323"/>
      <c r="O53" s="323"/>
    </row>
    <row r="54" spans="1:15">
      <c r="A54" s="632"/>
      <c r="B54" s="632"/>
      <c r="C54" s="323"/>
      <c r="D54" s="323"/>
      <c r="E54" s="323"/>
      <c r="F54" s="323"/>
      <c r="G54" s="323"/>
      <c r="H54" s="323"/>
      <c r="I54" s="323"/>
      <c r="J54" s="323"/>
      <c r="K54" s="323"/>
      <c r="L54" s="323"/>
      <c r="M54" s="323"/>
      <c r="N54" s="323"/>
      <c r="O54" s="323"/>
    </row>
    <row r="55" spans="1:15">
      <c r="A55" s="632"/>
      <c r="B55" s="632"/>
      <c r="C55" s="323"/>
      <c r="D55" s="323"/>
      <c r="E55" s="323"/>
      <c r="F55" s="323"/>
      <c r="G55" s="323"/>
      <c r="H55" s="323"/>
      <c r="I55" s="323"/>
      <c r="J55" s="323"/>
      <c r="K55" s="323"/>
      <c r="L55" s="323"/>
      <c r="M55" s="323"/>
      <c r="N55" s="323"/>
      <c r="O55" s="323"/>
    </row>
    <row r="56" spans="1:15">
      <c r="A56" s="632"/>
      <c r="B56" s="632"/>
      <c r="C56" s="323"/>
      <c r="D56" s="323"/>
      <c r="E56" s="323"/>
      <c r="F56" s="323"/>
      <c r="G56" s="323"/>
      <c r="H56" s="323"/>
      <c r="I56" s="323"/>
      <c r="J56" s="323"/>
      <c r="K56" s="323"/>
      <c r="L56" s="323"/>
      <c r="M56" s="323"/>
      <c r="N56" s="323"/>
      <c r="O56" s="323"/>
    </row>
    <row r="57" spans="1:15">
      <c r="A57" s="632"/>
      <c r="B57" s="632"/>
      <c r="C57" s="323"/>
      <c r="D57" s="323"/>
      <c r="E57" s="323"/>
      <c r="F57" s="323"/>
      <c r="G57" s="323"/>
      <c r="H57" s="323"/>
      <c r="I57" s="323"/>
      <c r="J57" s="323"/>
      <c r="K57" s="323"/>
      <c r="L57" s="323"/>
      <c r="M57" s="323"/>
      <c r="N57" s="323"/>
      <c r="O57" s="323"/>
    </row>
    <row r="58" spans="1:15">
      <c r="A58" s="632"/>
      <c r="B58" s="632"/>
      <c r="C58" s="323"/>
      <c r="D58" s="323"/>
      <c r="E58" s="323"/>
      <c r="F58" s="323"/>
      <c r="G58" s="323"/>
      <c r="H58" s="323"/>
      <c r="I58" s="323"/>
      <c r="J58" s="323"/>
      <c r="K58" s="323"/>
      <c r="L58" s="323"/>
      <c r="M58" s="323"/>
      <c r="N58" s="323"/>
      <c r="O58" s="323"/>
    </row>
    <row r="59" spans="1:15">
      <c r="A59" s="632"/>
      <c r="B59" s="632"/>
      <c r="C59" s="323"/>
      <c r="D59" s="323"/>
      <c r="E59" s="323"/>
      <c r="F59" s="323"/>
      <c r="G59" s="323"/>
      <c r="H59" s="323"/>
      <c r="I59" s="323"/>
      <c r="J59" s="323"/>
      <c r="K59" s="323"/>
      <c r="L59" s="323"/>
      <c r="M59" s="323"/>
      <c r="N59" s="323"/>
      <c r="O59" s="323"/>
    </row>
    <row r="60" spans="1:15">
      <c r="A60" s="632"/>
      <c r="B60" s="632"/>
      <c r="C60" s="323"/>
      <c r="D60" s="323"/>
      <c r="E60" s="323"/>
      <c r="F60" s="323"/>
      <c r="G60" s="323"/>
      <c r="H60" s="323"/>
      <c r="I60" s="323"/>
      <c r="J60" s="323"/>
      <c r="K60" s="323"/>
      <c r="L60" s="323"/>
      <c r="M60" s="323"/>
      <c r="N60" s="323"/>
      <c r="O60" s="323"/>
    </row>
    <row r="61" spans="1:15">
      <c r="A61" s="632"/>
      <c r="B61" s="632"/>
      <c r="C61" s="323"/>
      <c r="D61" s="323"/>
      <c r="E61" s="323"/>
      <c r="F61" s="323"/>
      <c r="G61" s="323"/>
      <c r="H61" s="323"/>
      <c r="I61" s="323"/>
      <c r="J61" s="323"/>
      <c r="K61" s="323"/>
      <c r="L61" s="323"/>
      <c r="M61" s="323"/>
      <c r="N61" s="323"/>
      <c r="O61" s="323"/>
    </row>
    <row r="62" spans="1:15">
      <c r="A62" s="632"/>
      <c r="B62" s="632"/>
      <c r="C62" s="323"/>
      <c r="D62" s="323"/>
      <c r="E62" s="323"/>
      <c r="F62" s="323"/>
      <c r="G62" s="323"/>
      <c r="H62" s="323"/>
      <c r="I62" s="323"/>
      <c r="J62" s="323"/>
      <c r="K62" s="323"/>
      <c r="L62" s="323"/>
      <c r="M62" s="323"/>
      <c r="N62" s="323"/>
      <c r="O62" s="323"/>
    </row>
    <row r="63" spans="1:15">
      <c r="A63" s="632"/>
      <c r="B63" s="632"/>
      <c r="C63" s="323"/>
      <c r="D63" s="323"/>
      <c r="E63" s="323"/>
      <c r="F63" s="323"/>
      <c r="G63" s="323"/>
      <c r="H63" s="323"/>
      <c r="I63" s="323"/>
      <c r="J63" s="323"/>
      <c r="K63" s="323"/>
      <c r="L63" s="323"/>
      <c r="M63" s="323"/>
      <c r="N63" s="323"/>
      <c r="O63" s="323"/>
    </row>
    <row r="64" spans="1:15">
      <c r="A64" s="632"/>
      <c r="B64" s="632"/>
      <c r="C64" s="323"/>
      <c r="D64" s="323"/>
      <c r="E64" s="323"/>
      <c r="F64" s="323"/>
      <c r="G64" s="323"/>
      <c r="H64" s="323"/>
      <c r="I64" s="323"/>
      <c r="J64" s="323"/>
      <c r="K64" s="323"/>
      <c r="L64" s="323"/>
      <c r="M64" s="323"/>
      <c r="N64" s="323"/>
      <c r="O64" s="323"/>
    </row>
    <row r="65" spans="1:15">
      <c r="A65" s="632"/>
      <c r="B65" s="632"/>
      <c r="C65" s="323"/>
      <c r="D65" s="323"/>
      <c r="E65" s="323"/>
      <c r="F65" s="323"/>
      <c r="G65" s="323"/>
      <c r="H65" s="323"/>
      <c r="I65" s="323"/>
      <c r="J65" s="323"/>
      <c r="K65" s="323"/>
      <c r="L65" s="323"/>
      <c r="M65" s="323"/>
      <c r="N65" s="323"/>
      <c r="O65" s="323"/>
    </row>
    <row r="66" spans="1:15">
      <c r="A66" s="632"/>
      <c r="B66" s="632"/>
      <c r="C66" s="323"/>
      <c r="D66" s="323"/>
      <c r="E66" s="323"/>
      <c r="F66" s="323"/>
      <c r="G66" s="323"/>
      <c r="H66" s="323"/>
      <c r="I66" s="323"/>
      <c r="J66" s="323"/>
      <c r="K66" s="323"/>
      <c r="L66" s="323"/>
      <c r="M66" s="323"/>
      <c r="N66" s="323"/>
      <c r="O66" s="323"/>
    </row>
    <row r="67" spans="1:15">
      <c r="A67" s="632"/>
      <c r="B67" s="632"/>
      <c r="C67" s="323"/>
      <c r="D67" s="323"/>
      <c r="E67" s="323"/>
      <c r="F67" s="323"/>
      <c r="G67" s="323"/>
      <c r="H67" s="323"/>
      <c r="I67" s="323"/>
      <c r="J67" s="323"/>
      <c r="K67" s="323"/>
      <c r="L67" s="323"/>
      <c r="M67" s="323"/>
      <c r="N67" s="323"/>
      <c r="O67" s="323"/>
    </row>
    <row r="68" spans="1:15">
      <c r="A68" s="632"/>
      <c r="B68" s="632"/>
      <c r="C68" s="323"/>
      <c r="D68" s="323"/>
      <c r="E68" s="323"/>
      <c r="F68" s="323"/>
      <c r="G68" s="323"/>
      <c r="H68" s="323"/>
      <c r="I68" s="323"/>
      <c r="J68" s="323"/>
      <c r="K68" s="323"/>
      <c r="L68" s="323"/>
      <c r="M68" s="323"/>
      <c r="N68" s="323"/>
      <c r="O68" s="323"/>
    </row>
    <row r="69" spans="1:15">
      <c r="A69" s="632"/>
      <c r="B69" s="632"/>
      <c r="C69" s="323"/>
      <c r="D69" s="323"/>
      <c r="E69" s="323"/>
      <c r="F69" s="323"/>
      <c r="G69" s="323"/>
      <c r="H69" s="323"/>
      <c r="I69" s="323"/>
      <c r="J69" s="323"/>
      <c r="K69" s="323"/>
      <c r="L69" s="323"/>
      <c r="M69" s="323"/>
      <c r="N69" s="323"/>
      <c r="O69" s="323"/>
    </row>
    <row r="70" spans="1:15">
      <c r="A70" s="632"/>
      <c r="B70" s="632"/>
      <c r="C70" s="323"/>
      <c r="D70" s="323"/>
      <c r="E70" s="323"/>
      <c r="F70" s="323"/>
      <c r="G70" s="323"/>
      <c r="H70" s="323"/>
      <c r="I70" s="323"/>
      <c r="J70" s="323"/>
      <c r="K70" s="323"/>
      <c r="L70" s="323"/>
      <c r="M70" s="323"/>
      <c r="N70" s="323"/>
      <c r="O70" s="323"/>
    </row>
    <row r="71" spans="1:15">
      <c r="A71" s="632"/>
      <c r="B71" s="632"/>
      <c r="C71" s="323"/>
      <c r="D71" s="323"/>
      <c r="E71" s="323"/>
      <c r="F71" s="323"/>
      <c r="G71" s="323"/>
      <c r="H71" s="323"/>
      <c r="I71" s="323"/>
      <c r="J71" s="323"/>
      <c r="K71" s="323"/>
      <c r="L71" s="323"/>
      <c r="M71" s="323"/>
      <c r="N71" s="323"/>
      <c r="O71" s="323"/>
    </row>
    <row r="72" spans="1:15">
      <c r="A72" s="632"/>
      <c r="B72" s="632"/>
      <c r="C72" s="323"/>
      <c r="D72" s="323"/>
      <c r="E72" s="323"/>
      <c r="F72" s="323"/>
      <c r="G72" s="323"/>
      <c r="H72" s="323"/>
      <c r="I72" s="323"/>
      <c r="J72" s="323"/>
      <c r="K72" s="323"/>
      <c r="L72" s="323"/>
      <c r="M72" s="323"/>
      <c r="N72" s="323"/>
      <c r="O72" s="323"/>
    </row>
    <row r="73" spans="1:15">
      <c r="A73" s="632"/>
      <c r="B73" s="632"/>
      <c r="C73" s="323"/>
      <c r="D73" s="323"/>
      <c r="E73" s="323"/>
      <c r="F73" s="323"/>
      <c r="G73" s="323"/>
      <c r="H73" s="323"/>
      <c r="I73" s="323"/>
      <c r="J73" s="323"/>
      <c r="K73" s="323"/>
      <c r="L73" s="323"/>
      <c r="M73" s="323"/>
      <c r="N73" s="323"/>
      <c r="O73" s="323"/>
    </row>
    <row r="74" spans="1:15">
      <c r="A74" s="632"/>
      <c r="B74" s="632"/>
      <c r="C74" s="323"/>
      <c r="D74" s="323"/>
      <c r="E74" s="323"/>
      <c r="F74" s="323"/>
      <c r="G74" s="323"/>
      <c r="H74" s="323"/>
      <c r="I74" s="323"/>
      <c r="J74" s="323"/>
      <c r="K74" s="323"/>
      <c r="L74" s="323"/>
      <c r="M74" s="323"/>
      <c r="N74" s="323"/>
      <c r="O74" s="323"/>
    </row>
    <row r="75" spans="1:15">
      <c r="A75" s="632"/>
      <c r="B75" s="632"/>
      <c r="C75" s="323"/>
      <c r="D75" s="323"/>
      <c r="E75" s="323"/>
      <c r="F75" s="323"/>
      <c r="G75" s="323"/>
      <c r="H75" s="323"/>
      <c r="I75" s="323"/>
      <c r="J75" s="323"/>
      <c r="K75" s="323"/>
      <c r="L75" s="323"/>
      <c r="M75" s="323"/>
      <c r="N75" s="323"/>
      <c r="O75" s="323"/>
    </row>
    <row r="76" spans="1:15">
      <c r="A76" s="632"/>
      <c r="B76" s="632"/>
      <c r="C76" s="323"/>
      <c r="D76" s="323"/>
      <c r="E76" s="323"/>
      <c r="F76" s="323"/>
      <c r="G76" s="323"/>
      <c r="H76" s="323"/>
      <c r="I76" s="323"/>
      <c r="J76" s="323"/>
      <c r="K76" s="323"/>
      <c r="L76" s="323"/>
      <c r="M76" s="323"/>
      <c r="N76" s="323"/>
      <c r="O76" s="323"/>
    </row>
    <row r="77" spans="1:15">
      <c r="A77" s="632"/>
      <c r="B77" s="632"/>
      <c r="C77" s="323"/>
      <c r="D77" s="323"/>
      <c r="E77" s="323"/>
      <c r="F77" s="323"/>
      <c r="G77" s="323"/>
      <c r="H77" s="323"/>
      <c r="I77" s="323"/>
      <c r="J77" s="323"/>
      <c r="K77" s="323"/>
      <c r="L77" s="323"/>
      <c r="M77" s="323"/>
      <c r="N77" s="323"/>
      <c r="O77" s="323"/>
    </row>
    <row r="78" spans="1:15">
      <c r="A78" s="632"/>
      <c r="B78" s="632"/>
      <c r="C78" s="323"/>
      <c r="D78" s="323"/>
      <c r="E78" s="323"/>
      <c r="F78" s="323"/>
      <c r="G78" s="323"/>
      <c r="H78" s="323"/>
      <c r="I78" s="323"/>
      <c r="J78" s="323"/>
      <c r="K78" s="323"/>
      <c r="L78" s="323"/>
      <c r="M78" s="323"/>
      <c r="N78" s="323"/>
      <c r="O78" s="323"/>
    </row>
    <row r="79" spans="1:15">
      <c r="A79" s="632"/>
      <c r="B79" s="632"/>
      <c r="C79" s="323"/>
      <c r="D79" s="323"/>
      <c r="E79" s="323"/>
      <c r="F79" s="323"/>
      <c r="G79" s="323"/>
      <c r="H79" s="323"/>
      <c r="I79" s="323"/>
      <c r="J79" s="323"/>
      <c r="K79" s="323"/>
      <c r="L79" s="323"/>
      <c r="M79" s="323"/>
      <c r="N79" s="323"/>
      <c r="O79" s="323"/>
    </row>
    <row r="80" spans="1:15">
      <c r="A80" s="632"/>
      <c r="B80" s="632"/>
      <c r="C80" s="323"/>
      <c r="D80" s="323"/>
      <c r="E80" s="323"/>
      <c r="F80" s="323"/>
      <c r="G80" s="323"/>
      <c r="H80" s="323"/>
      <c r="I80" s="323"/>
      <c r="J80" s="323"/>
      <c r="K80" s="323"/>
      <c r="L80" s="323"/>
      <c r="M80" s="323"/>
      <c r="N80" s="323"/>
      <c r="O80" s="323"/>
    </row>
    <row r="81" spans="1:15">
      <c r="A81" s="632"/>
      <c r="B81" s="632"/>
      <c r="C81" s="323"/>
      <c r="D81" s="323"/>
      <c r="E81" s="323"/>
      <c r="F81" s="323"/>
      <c r="G81" s="323"/>
      <c r="H81" s="323"/>
      <c r="I81" s="323"/>
      <c r="J81" s="323"/>
      <c r="K81" s="323"/>
      <c r="L81" s="323"/>
      <c r="M81" s="323"/>
      <c r="N81" s="323"/>
      <c r="O81" s="323"/>
    </row>
    <row r="82" spans="1:15">
      <c r="A82" s="632"/>
      <c r="B82" s="632"/>
      <c r="C82" s="323"/>
      <c r="D82" s="323"/>
      <c r="E82" s="323"/>
      <c r="F82" s="323"/>
      <c r="G82" s="323"/>
      <c r="H82" s="323"/>
      <c r="I82" s="323"/>
      <c r="J82" s="323"/>
      <c r="K82" s="323"/>
      <c r="L82" s="323"/>
      <c r="M82" s="323"/>
      <c r="N82" s="323"/>
      <c r="O82" s="323"/>
    </row>
  </sheetData>
  <mergeCells count="2">
    <mergeCell ref="A1:C1"/>
    <mergeCell ref="A13:C13"/>
  </mergeCells>
  <pageMargins left="0.17" right="0.25" top="0.41" bottom="0.68" header="0.17" footer="0.16"/>
  <pageSetup scale="80" orientation="portrait"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colBreaks count="1" manualBreakCount="1">
    <brk id="3" max="1048575" man="1"/>
  </colBreaks>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S50"/>
  <sheetViews>
    <sheetView zoomScaleNormal="100" workbookViewId="0">
      <selection activeCell="Q53" sqref="Q53"/>
    </sheetView>
  </sheetViews>
  <sheetFormatPr defaultColWidth="9.140625" defaultRowHeight="12.75"/>
  <cols>
    <col min="1" max="1" width="10.140625" style="2" customWidth="1"/>
    <col min="2" max="3" width="15.5703125" style="2" customWidth="1"/>
    <col min="4" max="4" width="18" style="2" customWidth="1"/>
    <col min="5" max="5" width="3.140625" style="4" customWidth="1"/>
    <col min="6" max="6" width="4.140625" style="4" customWidth="1"/>
    <col min="7" max="7" width="17" style="2" customWidth="1"/>
    <col min="8" max="8" width="13.85546875" style="4" customWidth="1"/>
    <col min="9" max="9" width="3.140625" style="2" customWidth="1"/>
    <col min="10" max="10" width="13.85546875" style="4" customWidth="1"/>
    <col min="11" max="11" width="3.140625" style="4" customWidth="1"/>
    <col min="12" max="12" width="3.85546875" style="2" customWidth="1"/>
    <col min="13" max="13" width="14.42578125" style="2" customWidth="1"/>
    <col min="14" max="14" width="10.5703125" style="2" customWidth="1"/>
    <col min="15" max="15" width="12.140625" style="2" customWidth="1"/>
    <col min="16" max="18" width="3.140625" style="4" customWidth="1"/>
    <col min="19" max="19" width="3.85546875" style="4" customWidth="1"/>
    <col min="20" max="16384" width="9.140625" style="2"/>
  </cols>
  <sheetData>
    <row r="1" spans="1:19" ht="41.25" customHeight="1" thickBot="1">
      <c r="A1" s="1557" t="s">
        <v>649</v>
      </c>
      <c r="B1" s="1558"/>
      <c r="C1" s="1558"/>
      <c r="D1" s="1558"/>
      <c r="E1" s="1558"/>
      <c r="F1" s="1558"/>
      <c r="G1" s="1558"/>
      <c r="H1" s="1558"/>
      <c r="I1" s="1558"/>
      <c r="J1" s="1558"/>
      <c r="K1" s="1558"/>
      <c r="L1" s="1558"/>
      <c r="M1" s="1558"/>
      <c r="N1" s="1558"/>
      <c r="O1" s="1558"/>
      <c r="P1" s="1558"/>
      <c r="Q1" s="1558"/>
      <c r="R1" s="1558"/>
      <c r="S1" s="1559"/>
    </row>
    <row r="2" spans="1:19">
      <c r="A2" s="587" t="s">
        <v>111</v>
      </c>
      <c r="B2" s="588" t="s">
        <v>650</v>
      </c>
      <c r="C2" s="588"/>
      <c r="D2" s="683"/>
      <c r="E2" s="888"/>
      <c r="F2" s="888"/>
      <c r="G2" s="683"/>
      <c r="H2" s="589"/>
      <c r="I2" s="683"/>
      <c r="J2" s="888"/>
      <c r="K2" s="888"/>
      <c r="L2" s="683"/>
      <c r="M2" s="683"/>
      <c r="N2" s="683"/>
      <c r="O2" s="683"/>
      <c r="P2" s="683"/>
      <c r="Q2" s="888"/>
      <c r="R2" s="888"/>
      <c r="S2" s="889"/>
    </row>
    <row r="3" spans="1:19">
      <c r="A3" s="354"/>
      <c r="B3" s="892"/>
      <c r="C3" s="892"/>
      <c r="H3" s="355"/>
      <c r="P3" s="2"/>
      <c r="S3" s="891"/>
    </row>
    <row r="4" spans="1:19">
      <c r="A4" s="248"/>
      <c r="B4" s="892" t="s">
        <v>651</v>
      </c>
      <c r="C4" s="892"/>
      <c r="F4" s="2"/>
      <c r="G4" s="8" t="s">
        <v>652</v>
      </c>
      <c r="H4" s="901" t="s">
        <v>111</v>
      </c>
      <c r="I4" s="901"/>
      <c r="J4" s="901"/>
      <c r="K4" s="901"/>
      <c r="N4" s="8" t="s">
        <v>653</v>
      </c>
      <c r="O4" s="1560"/>
      <c r="P4" s="1560"/>
      <c r="Q4" s="1560"/>
      <c r="R4" s="1560"/>
      <c r="S4" s="891"/>
    </row>
    <row r="5" spans="1:19">
      <c r="A5" s="354"/>
      <c r="B5" s="892"/>
      <c r="C5" s="892"/>
      <c r="H5" s="3"/>
      <c r="I5" s="3"/>
      <c r="J5" s="3"/>
      <c r="K5" s="3"/>
      <c r="P5" s="2"/>
      <c r="S5" s="891"/>
    </row>
    <row r="6" spans="1:19">
      <c r="A6" s="248"/>
      <c r="B6" s="1561" t="s">
        <v>654</v>
      </c>
      <c r="C6" s="1562"/>
      <c r="D6" s="1562"/>
      <c r="E6" s="1562"/>
      <c r="G6" s="8" t="s">
        <v>655</v>
      </c>
      <c r="H6" s="1563"/>
      <c r="I6" s="1563"/>
      <c r="J6" s="1563"/>
      <c r="K6" s="1563"/>
      <c r="N6" s="8" t="s">
        <v>656</v>
      </c>
      <c r="O6" s="1563"/>
      <c r="P6" s="1563"/>
      <c r="Q6" s="1563"/>
      <c r="R6" s="1563"/>
      <c r="S6" s="891"/>
    </row>
    <row r="7" spans="1:19">
      <c r="A7" s="684"/>
      <c r="P7" s="2"/>
      <c r="S7" s="891"/>
    </row>
    <row r="8" spans="1:19">
      <c r="A8" s="1576" t="s">
        <v>657</v>
      </c>
      <c r="B8" s="1577"/>
      <c r="C8" s="1578" t="str">
        <f>[7]INTRO!D37</f>
        <v>MODEL / VEHICLE</v>
      </c>
      <c r="D8" s="1578"/>
      <c r="E8" s="1578"/>
      <c r="N8" s="2" t="s">
        <v>658</v>
      </c>
      <c r="O8" s="1563"/>
      <c r="P8" s="1563"/>
      <c r="Q8" s="1563"/>
      <c r="R8" s="1563"/>
      <c r="S8" s="891"/>
    </row>
    <row r="9" spans="1:19">
      <c r="A9" s="684"/>
      <c r="P9" s="2"/>
      <c r="S9" s="891"/>
    </row>
    <row r="10" spans="1:19">
      <c r="A10" s="684" t="s">
        <v>659</v>
      </c>
      <c r="B10" s="68"/>
      <c r="C10" s="68"/>
      <c r="D10" s="68"/>
      <c r="E10" s="901"/>
      <c r="F10" s="901"/>
      <c r="G10" s="68"/>
      <c r="H10" s="901"/>
      <c r="I10" s="68"/>
      <c r="J10" s="901"/>
      <c r="K10" s="901"/>
      <c r="N10" s="2" t="s">
        <v>660</v>
      </c>
      <c r="O10" s="1563"/>
      <c r="P10" s="1563"/>
      <c r="Q10" s="1563"/>
      <c r="R10" s="1563"/>
      <c r="S10" s="891"/>
    </row>
    <row r="11" spans="1:19">
      <c r="A11" s="684"/>
      <c r="S11" s="891"/>
    </row>
    <row r="12" spans="1:19">
      <c r="A12" s="1582" t="s">
        <v>661</v>
      </c>
      <c r="B12" s="1570" t="s">
        <v>662</v>
      </c>
      <c r="C12" s="1570" t="s">
        <v>663</v>
      </c>
      <c r="D12" s="1570" t="s">
        <v>664</v>
      </c>
      <c r="E12" s="1573" t="s">
        <v>547</v>
      </c>
      <c r="F12" s="1585" t="s">
        <v>665</v>
      </c>
      <c r="G12" s="1588" t="s">
        <v>666</v>
      </c>
      <c r="H12" s="83" t="s">
        <v>667</v>
      </c>
      <c r="I12" s="1573" t="s">
        <v>552</v>
      </c>
      <c r="J12" s="83" t="s">
        <v>667</v>
      </c>
      <c r="K12" s="1573" t="s">
        <v>668</v>
      </c>
      <c r="L12" s="1573" t="s">
        <v>669</v>
      </c>
      <c r="M12" s="1570" t="s">
        <v>670</v>
      </c>
      <c r="N12" s="1570" t="s">
        <v>671</v>
      </c>
      <c r="O12" s="1564" t="s">
        <v>672</v>
      </c>
      <c r="P12" s="1565"/>
      <c r="Q12" s="1565"/>
      <c r="R12" s="1565"/>
      <c r="S12" s="1566"/>
    </row>
    <row r="13" spans="1:19">
      <c r="A13" s="1583"/>
      <c r="B13" s="1571"/>
      <c r="C13" s="1571"/>
      <c r="D13" s="1571"/>
      <c r="E13" s="1574" t="s">
        <v>84</v>
      </c>
      <c r="F13" s="1586" t="s">
        <v>673</v>
      </c>
      <c r="G13" s="1589"/>
      <c r="H13" s="84" t="s">
        <v>674</v>
      </c>
      <c r="I13" s="1591"/>
      <c r="J13" s="84" t="s">
        <v>674</v>
      </c>
      <c r="K13" s="1591" t="s">
        <v>675</v>
      </c>
      <c r="L13" s="1591" t="s">
        <v>676</v>
      </c>
      <c r="M13" s="1571"/>
      <c r="N13" s="1571"/>
      <c r="O13" s="1567"/>
      <c r="P13" s="1568"/>
      <c r="Q13" s="1568"/>
      <c r="R13" s="1568"/>
      <c r="S13" s="1569"/>
    </row>
    <row r="14" spans="1:19">
      <c r="A14" s="1583"/>
      <c r="B14" s="1571"/>
      <c r="C14" s="1571"/>
      <c r="D14" s="1571"/>
      <c r="E14" s="1574" t="s">
        <v>675</v>
      </c>
      <c r="F14" s="1586" t="s">
        <v>677</v>
      </c>
      <c r="G14" s="1589"/>
      <c r="H14" s="84" t="s">
        <v>678</v>
      </c>
      <c r="I14" s="1591"/>
      <c r="J14" s="84" t="s">
        <v>678</v>
      </c>
      <c r="K14" s="1591" t="s">
        <v>679</v>
      </c>
      <c r="L14" s="1591" t="s">
        <v>680</v>
      </c>
      <c r="M14" s="1571"/>
      <c r="N14" s="1571"/>
      <c r="O14" s="1570" t="s">
        <v>681</v>
      </c>
      <c r="P14" s="1573" t="s">
        <v>682</v>
      </c>
      <c r="Q14" s="1573" t="s">
        <v>683</v>
      </c>
      <c r="R14" s="1573" t="s">
        <v>684</v>
      </c>
      <c r="S14" s="1579" t="s">
        <v>669</v>
      </c>
    </row>
    <row r="15" spans="1:19">
      <c r="A15" s="1583"/>
      <c r="B15" s="1571"/>
      <c r="C15" s="1571"/>
      <c r="D15" s="1571"/>
      <c r="E15" s="1574" t="s">
        <v>685</v>
      </c>
      <c r="F15" s="1586" t="s">
        <v>686</v>
      </c>
      <c r="G15" s="1589"/>
      <c r="H15" s="590" t="s">
        <v>687</v>
      </c>
      <c r="I15" s="1591"/>
      <c r="J15" s="590" t="s">
        <v>688</v>
      </c>
      <c r="K15" s="1591" t="s">
        <v>675</v>
      </c>
      <c r="L15" s="1591" t="s">
        <v>689</v>
      </c>
      <c r="M15" s="1571"/>
      <c r="N15" s="1571"/>
      <c r="O15" s="1571"/>
      <c r="P15" s="1574" t="s">
        <v>675</v>
      </c>
      <c r="Q15" s="1574" t="s">
        <v>690</v>
      </c>
      <c r="R15" s="1574" t="s">
        <v>675</v>
      </c>
      <c r="S15" s="1580" t="s">
        <v>680</v>
      </c>
    </row>
    <row r="16" spans="1:19">
      <c r="A16" s="1584"/>
      <c r="B16" s="1572"/>
      <c r="C16" s="1572"/>
      <c r="D16" s="1572"/>
      <c r="E16" s="1575"/>
      <c r="F16" s="1587" t="s">
        <v>686</v>
      </c>
      <c r="G16" s="1590"/>
      <c r="H16" s="223"/>
      <c r="I16" s="1592"/>
      <c r="J16" s="591"/>
      <c r="K16" s="1592" t="s">
        <v>690</v>
      </c>
      <c r="L16" s="1592"/>
      <c r="M16" s="1572"/>
      <c r="N16" s="1572"/>
      <c r="O16" s="1572"/>
      <c r="P16" s="1575" t="s">
        <v>685</v>
      </c>
      <c r="Q16" s="1575" t="s">
        <v>690</v>
      </c>
      <c r="R16" s="1575" t="s">
        <v>679</v>
      </c>
      <c r="S16" s="1581" t="s">
        <v>689</v>
      </c>
    </row>
    <row r="17" spans="1:19">
      <c r="A17" s="356"/>
      <c r="B17" s="86"/>
      <c r="C17" s="86"/>
      <c r="D17" s="86"/>
      <c r="E17" s="87"/>
      <c r="F17" s="87"/>
      <c r="G17" s="86"/>
      <c r="H17" s="87"/>
      <c r="I17" s="86"/>
      <c r="J17" s="87"/>
      <c r="K17" s="87"/>
      <c r="L17" s="98" t="str">
        <f>IF(E17&lt;&gt;"",E17*I17*K17,"")</f>
        <v/>
      </c>
      <c r="M17" s="98"/>
      <c r="N17" s="86"/>
      <c r="O17" s="86"/>
      <c r="P17" s="87"/>
      <c r="Q17" s="87"/>
      <c r="R17" s="87"/>
      <c r="S17" s="592" t="str">
        <f t="shared" ref="S17:S50" si="0">IF(P17&lt;&gt;"",P17*Q17*R17,"")</f>
        <v/>
      </c>
    </row>
    <row r="18" spans="1:19">
      <c r="A18" s="356"/>
      <c r="B18" s="86"/>
      <c r="C18" s="86"/>
      <c r="D18" s="86"/>
      <c r="E18" s="87"/>
      <c r="F18" s="87"/>
      <c r="G18" s="86"/>
      <c r="H18" s="87"/>
      <c r="I18" s="86"/>
      <c r="J18" s="87"/>
      <c r="K18" s="87"/>
      <c r="L18" s="98"/>
      <c r="M18" s="98"/>
      <c r="N18" s="86"/>
      <c r="O18" s="86"/>
      <c r="P18" s="87"/>
      <c r="Q18" s="87"/>
      <c r="R18" s="87"/>
      <c r="S18" s="592" t="str">
        <f t="shared" si="0"/>
        <v/>
      </c>
    </row>
    <row r="19" spans="1:19">
      <c r="A19" s="356"/>
      <c r="B19" s="86"/>
      <c r="C19" s="86"/>
      <c r="D19" s="86"/>
      <c r="E19" s="87"/>
      <c r="F19" s="87"/>
      <c r="G19" s="86"/>
      <c r="H19" s="87"/>
      <c r="I19" s="86"/>
      <c r="J19" s="87"/>
      <c r="K19" s="87"/>
      <c r="L19" s="98" t="str">
        <f t="shared" ref="L19:L50" si="1">IF(E19&lt;&gt;"",E19*I19*K19,"")</f>
        <v/>
      </c>
      <c r="M19" s="98"/>
      <c r="N19" s="86"/>
      <c r="O19" s="86"/>
      <c r="P19" s="87"/>
      <c r="Q19" s="87"/>
      <c r="R19" s="87"/>
      <c r="S19" s="592" t="str">
        <f t="shared" si="0"/>
        <v/>
      </c>
    </row>
    <row r="20" spans="1:19">
      <c r="A20" s="356"/>
      <c r="B20" s="86"/>
      <c r="C20" s="86"/>
      <c r="D20" s="86"/>
      <c r="E20" s="87"/>
      <c r="F20" s="87"/>
      <c r="G20" s="86"/>
      <c r="H20" s="87"/>
      <c r="I20" s="86"/>
      <c r="J20" s="87"/>
      <c r="K20" s="87"/>
      <c r="L20" s="98" t="str">
        <f t="shared" si="1"/>
        <v/>
      </c>
      <c r="M20" s="98"/>
      <c r="N20" s="86"/>
      <c r="O20" s="86"/>
      <c r="P20" s="87"/>
      <c r="Q20" s="87"/>
      <c r="R20" s="87"/>
      <c r="S20" s="592" t="str">
        <f t="shared" si="0"/>
        <v/>
      </c>
    </row>
    <row r="21" spans="1:19">
      <c r="A21" s="356"/>
      <c r="B21" s="86"/>
      <c r="C21" s="86"/>
      <c r="D21" s="86"/>
      <c r="E21" s="87"/>
      <c r="F21" s="87"/>
      <c r="G21" s="86"/>
      <c r="H21" s="87"/>
      <c r="I21" s="86"/>
      <c r="J21" s="87"/>
      <c r="K21" s="87"/>
      <c r="L21" s="98" t="str">
        <f t="shared" si="1"/>
        <v/>
      </c>
      <c r="M21" s="98"/>
      <c r="N21" s="86"/>
      <c r="O21" s="86"/>
      <c r="P21" s="87"/>
      <c r="Q21" s="87"/>
      <c r="R21" s="87"/>
      <c r="S21" s="592" t="str">
        <f t="shared" si="0"/>
        <v/>
      </c>
    </row>
    <row r="22" spans="1:19">
      <c r="A22" s="356"/>
      <c r="B22" s="86"/>
      <c r="C22" s="86"/>
      <c r="D22" s="86"/>
      <c r="E22" s="87"/>
      <c r="F22" s="87"/>
      <c r="G22" s="86"/>
      <c r="H22" s="87"/>
      <c r="I22" s="86"/>
      <c r="J22" s="87"/>
      <c r="K22" s="87"/>
      <c r="L22" s="98" t="str">
        <f t="shared" si="1"/>
        <v/>
      </c>
      <c r="M22" s="98"/>
      <c r="N22" s="86"/>
      <c r="O22" s="86"/>
      <c r="P22" s="87"/>
      <c r="Q22" s="87"/>
      <c r="R22" s="87"/>
      <c r="S22" s="592" t="str">
        <f t="shared" si="0"/>
        <v/>
      </c>
    </row>
    <row r="23" spans="1:19">
      <c r="A23" s="356"/>
      <c r="B23" s="86"/>
      <c r="C23" s="86"/>
      <c r="D23" s="86"/>
      <c r="E23" s="87"/>
      <c r="F23" s="87"/>
      <c r="G23" s="86"/>
      <c r="H23" s="87"/>
      <c r="I23" s="86"/>
      <c r="J23" s="87"/>
      <c r="K23" s="87"/>
      <c r="L23" s="98" t="str">
        <f t="shared" si="1"/>
        <v/>
      </c>
      <c r="M23" s="98"/>
      <c r="N23" s="86"/>
      <c r="O23" s="86"/>
      <c r="P23" s="87"/>
      <c r="Q23" s="87"/>
      <c r="R23" s="87"/>
      <c r="S23" s="592" t="str">
        <f t="shared" si="0"/>
        <v/>
      </c>
    </row>
    <row r="24" spans="1:19">
      <c r="A24" s="356"/>
      <c r="B24" s="86"/>
      <c r="C24" s="86"/>
      <c r="D24" s="86"/>
      <c r="E24" s="87"/>
      <c r="F24" s="87"/>
      <c r="G24" s="86"/>
      <c r="H24" s="87"/>
      <c r="I24" s="86"/>
      <c r="J24" s="87"/>
      <c r="K24" s="87"/>
      <c r="L24" s="98" t="str">
        <f t="shared" si="1"/>
        <v/>
      </c>
      <c r="M24" s="98"/>
      <c r="N24" s="86"/>
      <c r="O24" s="86"/>
      <c r="P24" s="87"/>
      <c r="Q24" s="87"/>
      <c r="R24" s="87"/>
      <c r="S24" s="592" t="str">
        <f t="shared" si="0"/>
        <v/>
      </c>
    </row>
    <row r="25" spans="1:19">
      <c r="A25" s="356"/>
      <c r="B25" s="86"/>
      <c r="C25" s="86"/>
      <c r="D25" s="86"/>
      <c r="E25" s="87"/>
      <c r="F25" s="87"/>
      <c r="G25" s="86"/>
      <c r="H25" s="87"/>
      <c r="I25" s="86"/>
      <c r="J25" s="87"/>
      <c r="K25" s="87"/>
      <c r="L25" s="98" t="str">
        <f t="shared" si="1"/>
        <v/>
      </c>
      <c r="M25" s="98"/>
      <c r="N25" s="86"/>
      <c r="O25" s="86"/>
      <c r="P25" s="87"/>
      <c r="Q25" s="87"/>
      <c r="R25" s="87"/>
      <c r="S25" s="592" t="str">
        <f t="shared" si="0"/>
        <v/>
      </c>
    </row>
    <row r="26" spans="1:19">
      <c r="A26" s="356"/>
      <c r="B26" s="86"/>
      <c r="C26" s="86"/>
      <c r="D26" s="86"/>
      <c r="E26" s="87"/>
      <c r="F26" s="87"/>
      <c r="G26" s="86"/>
      <c r="H26" s="87"/>
      <c r="I26" s="86"/>
      <c r="J26" s="87"/>
      <c r="K26" s="87"/>
      <c r="L26" s="98" t="str">
        <f t="shared" si="1"/>
        <v/>
      </c>
      <c r="M26" s="98"/>
      <c r="N26" s="86"/>
      <c r="O26" s="86"/>
      <c r="P26" s="87"/>
      <c r="Q26" s="87"/>
      <c r="R26" s="87"/>
      <c r="S26" s="592" t="str">
        <f t="shared" si="0"/>
        <v/>
      </c>
    </row>
    <row r="27" spans="1:19">
      <c r="A27" s="356"/>
      <c r="B27" s="86"/>
      <c r="C27" s="86"/>
      <c r="D27" s="86"/>
      <c r="E27" s="87"/>
      <c r="F27" s="87"/>
      <c r="G27" s="86"/>
      <c r="H27" s="87"/>
      <c r="I27" s="86"/>
      <c r="J27" s="87"/>
      <c r="K27" s="87"/>
      <c r="L27" s="98" t="str">
        <f t="shared" si="1"/>
        <v/>
      </c>
      <c r="M27" s="98"/>
      <c r="N27" s="86"/>
      <c r="O27" s="86"/>
      <c r="P27" s="87"/>
      <c r="Q27" s="87"/>
      <c r="R27" s="87"/>
      <c r="S27" s="592" t="str">
        <f t="shared" si="0"/>
        <v/>
      </c>
    </row>
    <row r="28" spans="1:19">
      <c r="A28" s="356"/>
      <c r="B28" s="86"/>
      <c r="C28" s="86"/>
      <c r="D28" s="86"/>
      <c r="E28" s="87"/>
      <c r="F28" s="87"/>
      <c r="G28" s="86"/>
      <c r="H28" s="87"/>
      <c r="I28" s="86"/>
      <c r="J28" s="87"/>
      <c r="K28" s="87"/>
      <c r="L28" s="98" t="str">
        <f t="shared" si="1"/>
        <v/>
      </c>
      <c r="M28" s="98"/>
      <c r="N28" s="86"/>
      <c r="O28" s="86"/>
      <c r="P28" s="87"/>
      <c r="Q28" s="87"/>
      <c r="R28" s="87"/>
      <c r="S28" s="592" t="str">
        <f t="shared" si="0"/>
        <v/>
      </c>
    </row>
    <row r="29" spans="1:19">
      <c r="A29" s="356"/>
      <c r="B29" s="86"/>
      <c r="C29" s="86"/>
      <c r="D29" s="86"/>
      <c r="E29" s="87"/>
      <c r="F29" s="87"/>
      <c r="G29" s="86"/>
      <c r="H29" s="87"/>
      <c r="I29" s="86"/>
      <c r="J29" s="87"/>
      <c r="K29" s="87"/>
      <c r="L29" s="98" t="str">
        <f t="shared" si="1"/>
        <v/>
      </c>
      <c r="M29" s="98"/>
      <c r="N29" s="86"/>
      <c r="O29" s="86"/>
      <c r="P29" s="87"/>
      <c r="Q29" s="87"/>
      <c r="R29" s="87"/>
      <c r="S29" s="592" t="str">
        <f t="shared" si="0"/>
        <v/>
      </c>
    </row>
    <row r="30" spans="1:19">
      <c r="A30" s="356"/>
      <c r="B30" s="86"/>
      <c r="C30" s="86"/>
      <c r="D30" s="86"/>
      <c r="E30" s="87"/>
      <c r="F30" s="87"/>
      <c r="G30" s="86"/>
      <c r="H30" s="87"/>
      <c r="I30" s="86"/>
      <c r="J30" s="87"/>
      <c r="K30" s="87"/>
      <c r="L30" s="98" t="str">
        <f t="shared" si="1"/>
        <v/>
      </c>
      <c r="M30" s="98"/>
      <c r="N30" s="86"/>
      <c r="O30" s="86"/>
      <c r="P30" s="87"/>
      <c r="Q30" s="87"/>
      <c r="R30" s="87"/>
      <c r="S30" s="592" t="str">
        <f t="shared" si="0"/>
        <v/>
      </c>
    </row>
    <row r="31" spans="1:19">
      <c r="A31" s="356"/>
      <c r="B31" s="86"/>
      <c r="C31" s="86"/>
      <c r="D31" s="86"/>
      <c r="E31" s="87"/>
      <c r="F31" s="87"/>
      <c r="G31" s="86"/>
      <c r="H31" s="87"/>
      <c r="I31" s="86"/>
      <c r="J31" s="87"/>
      <c r="K31" s="87"/>
      <c r="L31" s="98" t="str">
        <f t="shared" si="1"/>
        <v/>
      </c>
      <c r="M31" s="98"/>
      <c r="N31" s="86"/>
      <c r="O31" s="86"/>
      <c r="P31" s="87"/>
      <c r="Q31" s="87"/>
      <c r="R31" s="87"/>
      <c r="S31" s="592" t="str">
        <f t="shared" si="0"/>
        <v/>
      </c>
    </row>
    <row r="32" spans="1:19">
      <c r="A32" s="356"/>
      <c r="B32" s="86"/>
      <c r="C32" s="86"/>
      <c r="D32" s="86"/>
      <c r="E32" s="87"/>
      <c r="F32" s="87"/>
      <c r="G32" s="86"/>
      <c r="H32" s="87"/>
      <c r="I32" s="86"/>
      <c r="J32" s="87"/>
      <c r="K32" s="87"/>
      <c r="L32" s="98" t="str">
        <f t="shared" si="1"/>
        <v/>
      </c>
      <c r="M32" s="98"/>
      <c r="N32" s="86"/>
      <c r="O32" s="86"/>
      <c r="P32" s="87"/>
      <c r="Q32" s="87"/>
      <c r="R32" s="87"/>
      <c r="S32" s="592" t="str">
        <f t="shared" si="0"/>
        <v/>
      </c>
    </row>
    <row r="33" spans="1:19">
      <c r="A33" s="356"/>
      <c r="B33" s="86"/>
      <c r="C33" s="86"/>
      <c r="D33" s="86"/>
      <c r="E33" s="87"/>
      <c r="F33" s="87"/>
      <c r="G33" s="86"/>
      <c r="H33" s="87"/>
      <c r="I33" s="86"/>
      <c r="J33" s="87"/>
      <c r="K33" s="87"/>
      <c r="L33" s="98" t="str">
        <f t="shared" si="1"/>
        <v/>
      </c>
      <c r="M33" s="98"/>
      <c r="N33" s="86"/>
      <c r="O33" s="86"/>
      <c r="P33" s="87"/>
      <c r="Q33" s="87"/>
      <c r="R33" s="87"/>
      <c r="S33" s="592" t="str">
        <f t="shared" si="0"/>
        <v/>
      </c>
    </row>
    <row r="34" spans="1:19">
      <c r="A34" s="356"/>
      <c r="B34" s="86"/>
      <c r="C34" s="86"/>
      <c r="D34" s="86"/>
      <c r="E34" s="87"/>
      <c r="F34" s="87"/>
      <c r="G34" s="86"/>
      <c r="H34" s="87"/>
      <c r="I34" s="86"/>
      <c r="J34" s="87"/>
      <c r="K34" s="87"/>
      <c r="L34" s="98" t="str">
        <f t="shared" si="1"/>
        <v/>
      </c>
      <c r="M34" s="98"/>
      <c r="N34" s="86"/>
      <c r="O34" s="86"/>
      <c r="P34" s="87"/>
      <c r="Q34" s="87"/>
      <c r="R34" s="87"/>
      <c r="S34" s="592" t="str">
        <f t="shared" si="0"/>
        <v/>
      </c>
    </row>
    <row r="35" spans="1:19">
      <c r="A35" s="356"/>
      <c r="B35" s="86"/>
      <c r="C35" s="86"/>
      <c r="D35" s="86"/>
      <c r="E35" s="87"/>
      <c r="F35" s="87"/>
      <c r="G35" s="86"/>
      <c r="H35" s="87"/>
      <c r="I35" s="86"/>
      <c r="J35" s="87"/>
      <c r="K35" s="87"/>
      <c r="L35" s="98" t="str">
        <f t="shared" si="1"/>
        <v/>
      </c>
      <c r="M35" s="98"/>
      <c r="N35" s="86"/>
      <c r="O35" s="86"/>
      <c r="P35" s="87"/>
      <c r="Q35" s="87"/>
      <c r="R35" s="87"/>
      <c r="S35" s="592" t="str">
        <f t="shared" si="0"/>
        <v/>
      </c>
    </row>
    <row r="36" spans="1:19">
      <c r="A36" s="356"/>
      <c r="B36" s="86"/>
      <c r="C36" s="86"/>
      <c r="D36" s="86"/>
      <c r="E36" s="87"/>
      <c r="F36" s="87"/>
      <c r="G36" s="86"/>
      <c r="H36" s="87"/>
      <c r="I36" s="86"/>
      <c r="J36" s="87"/>
      <c r="K36" s="87"/>
      <c r="L36" s="98" t="str">
        <f t="shared" si="1"/>
        <v/>
      </c>
      <c r="M36" s="98"/>
      <c r="N36" s="86"/>
      <c r="O36" s="86"/>
      <c r="P36" s="87"/>
      <c r="Q36" s="87"/>
      <c r="R36" s="87"/>
      <c r="S36" s="592" t="str">
        <f t="shared" si="0"/>
        <v/>
      </c>
    </row>
    <row r="37" spans="1:19">
      <c r="A37" s="356"/>
      <c r="B37" s="86"/>
      <c r="C37" s="86"/>
      <c r="D37" s="86"/>
      <c r="E37" s="87"/>
      <c r="F37" s="87"/>
      <c r="G37" s="86"/>
      <c r="H37" s="87"/>
      <c r="I37" s="86"/>
      <c r="J37" s="87"/>
      <c r="K37" s="87"/>
      <c r="L37" s="98" t="str">
        <f t="shared" si="1"/>
        <v/>
      </c>
      <c r="M37" s="98"/>
      <c r="N37" s="86"/>
      <c r="O37" s="86"/>
      <c r="P37" s="87"/>
      <c r="Q37" s="87"/>
      <c r="R37" s="87"/>
      <c r="S37" s="592" t="str">
        <f t="shared" si="0"/>
        <v/>
      </c>
    </row>
    <row r="38" spans="1:19">
      <c r="A38" s="356"/>
      <c r="B38" s="86"/>
      <c r="C38" s="86"/>
      <c r="D38" s="86"/>
      <c r="E38" s="87"/>
      <c r="F38" s="87"/>
      <c r="G38" s="86"/>
      <c r="H38" s="87"/>
      <c r="I38" s="86"/>
      <c r="J38" s="87"/>
      <c r="K38" s="87"/>
      <c r="L38" s="98" t="str">
        <f t="shared" si="1"/>
        <v/>
      </c>
      <c r="M38" s="98"/>
      <c r="N38" s="86"/>
      <c r="O38" s="86"/>
      <c r="P38" s="87"/>
      <c r="Q38" s="87"/>
      <c r="R38" s="87"/>
      <c r="S38" s="592" t="str">
        <f t="shared" si="0"/>
        <v/>
      </c>
    </row>
    <row r="39" spans="1:19">
      <c r="A39" s="356"/>
      <c r="B39" s="86"/>
      <c r="C39" s="86"/>
      <c r="D39" s="86"/>
      <c r="E39" s="87"/>
      <c r="F39" s="87"/>
      <c r="G39" s="86"/>
      <c r="H39" s="87"/>
      <c r="I39" s="86"/>
      <c r="J39" s="87"/>
      <c r="K39" s="87"/>
      <c r="L39" s="98" t="str">
        <f t="shared" si="1"/>
        <v/>
      </c>
      <c r="M39" s="98"/>
      <c r="N39" s="86"/>
      <c r="O39" s="86"/>
      <c r="P39" s="87"/>
      <c r="Q39" s="87"/>
      <c r="R39" s="87"/>
      <c r="S39" s="592" t="str">
        <f t="shared" si="0"/>
        <v/>
      </c>
    </row>
    <row r="40" spans="1:19">
      <c r="A40" s="356"/>
      <c r="B40" s="86"/>
      <c r="C40" s="86"/>
      <c r="D40" s="86"/>
      <c r="E40" s="87"/>
      <c r="F40" s="87"/>
      <c r="G40" s="86"/>
      <c r="H40" s="87"/>
      <c r="I40" s="86"/>
      <c r="J40" s="87"/>
      <c r="K40" s="87"/>
      <c r="L40" s="98" t="str">
        <f t="shared" si="1"/>
        <v/>
      </c>
      <c r="M40" s="98"/>
      <c r="N40" s="86"/>
      <c r="O40" s="86"/>
      <c r="P40" s="87"/>
      <c r="Q40" s="87"/>
      <c r="R40" s="87"/>
      <c r="S40" s="592" t="str">
        <f t="shared" si="0"/>
        <v/>
      </c>
    </row>
    <row r="41" spans="1:19">
      <c r="A41" s="356"/>
      <c r="B41" s="86"/>
      <c r="C41" s="86"/>
      <c r="D41" s="86"/>
      <c r="E41" s="87"/>
      <c r="F41" s="87"/>
      <c r="G41" s="86"/>
      <c r="H41" s="87"/>
      <c r="I41" s="86"/>
      <c r="J41" s="87"/>
      <c r="K41" s="87"/>
      <c r="L41" s="98" t="str">
        <f t="shared" si="1"/>
        <v/>
      </c>
      <c r="M41" s="98"/>
      <c r="N41" s="86"/>
      <c r="O41" s="86"/>
      <c r="P41" s="87"/>
      <c r="Q41" s="87"/>
      <c r="R41" s="87"/>
      <c r="S41" s="592" t="str">
        <f t="shared" si="0"/>
        <v/>
      </c>
    </row>
    <row r="42" spans="1:19">
      <c r="A42" s="356"/>
      <c r="B42" s="86"/>
      <c r="C42" s="86"/>
      <c r="D42" s="86"/>
      <c r="E42" s="87"/>
      <c r="F42" s="87"/>
      <c r="G42" s="86"/>
      <c r="H42" s="87"/>
      <c r="I42" s="86"/>
      <c r="J42" s="87"/>
      <c r="K42" s="87"/>
      <c r="L42" s="98" t="str">
        <f t="shared" si="1"/>
        <v/>
      </c>
      <c r="M42" s="98"/>
      <c r="N42" s="86"/>
      <c r="O42" s="86"/>
      <c r="P42" s="87"/>
      <c r="Q42" s="87"/>
      <c r="R42" s="87"/>
      <c r="S42" s="592" t="str">
        <f t="shared" si="0"/>
        <v/>
      </c>
    </row>
    <row r="43" spans="1:19">
      <c r="A43" s="356"/>
      <c r="B43" s="86"/>
      <c r="C43" s="86"/>
      <c r="D43" s="86"/>
      <c r="E43" s="87"/>
      <c r="F43" s="87"/>
      <c r="G43" s="86"/>
      <c r="H43" s="87"/>
      <c r="I43" s="86"/>
      <c r="J43" s="87"/>
      <c r="K43" s="87"/>
      <c r="L43" s="98" t="str">
        <f t="shared" si="1"/>
        <v/>
      </c>
      <c r="M43" s="98"/>
      <c r="N43" s="86"/>
      <c r="O43" s="86"/>
      <c r="P43" s="87"/>
      <c r="Q43" s="87"/>
      <c r="R43" s="87"/>
      <c r="S43" s="592" t="str">
        <f t="shared" si="0"/>
        <v/>
      </c>
    </row>
    <row r="44" spans="1:19">
      <c r="A44" s="356"/>
      <c r="B44" s="86"/>
      <c r="C44" s="86"/>
      <c r="D44" s="86"/>
      <c r="E44" s="87"/>
      <c r="F44" s="87"/>
      <c r="G44" s="86"/>
      <c r="H44" s="87"/>
      <c r="I44" s="86"/>
      <c r="J44" s="87"/>
      <c r="K44" s="87"/>
      <c r="L44" s="98" t="str">
        <f t="shared" si="1"/>
        <v/>
      </c>
      <c r="M44" s="98"/>
      <c r="N44" s="86"/>
      <c r="O44" s="86"/>
      <c r="P44" s="87"/>
      <c r="Q44" s="87"/>
      <c r="R44" s="87"/>
      <c r="S44" s="592" t="str">
        <f t="shared" si="0"/>
        <v/>
      </c>
    </row>
    <row r="45" spans="1:19">
      <c r="A45" s="356"/>
      <c r="B45" s="86"/>
      <c r="C45" s="86"/>
      <c r="D45" s="86"/>
      <c r="E45" s="87"/>
      <c r="F45" s="87"/>
      <c r="G45" s="86"/>
      <c r="H45" s="87"/>
      <c r="I45" s="86"/>
      <c r="J45" s="87"/>
      <c r="K45" s="87"/>
      <c r="L45" s="98" t="str">
        <f t="shared" si="1"/>
        <v/>
      </c>
      <c r="M45" s="98"/>
      <c r="N45" s="86"/>
      <c r="O45" s="86"/>
      <c r="P45" s="87"/>
      <c r="Q45" s="87"/>
      <c r="R45" s="87"/>
      <c r="S45" s="592" t="str">
        <f t="shared" si="0"/>
        <v/>
      </c>
    </row>
    <row r="46" spans="1:19">
      <c r="A46" s="356"/>
      <c r="B46" s="86"/>
      <c r="C46" s="86"/>
      <c r="D46" s="86"/>
      <c r="E46" s="87"/>
      <c r="F46" s="87"/>
      <c r="G46" s="86"/>
      <c r="H46" s="87"/>
      <c r="I46" s="86"/>
      <c r="J46" s="87"/>
      <c r="K46" s="87"/>
      <c r="L46" s="98" t="str">
        <f t="shared" si="1"/>
        <v/>
      </c>
      <c r="M46" s="98"/>
      <c r="N46" s="86"/>
      <c r="O46" s="86"/>
      <c r="P46" s="87"/>
      <c r="Q46" s="87"/>
      <c r="R46" s="87"/>
      <c r="S46" s="592" t="str">
        <f t="shared" si="0"/>
        <v/>
      </c>
    </row>
    <row r="47" spans="1:19">
      <c r="A47" s="356"/>
      <c r="B47" s="86"/>
      <c r="C47" s="86"/>
      <c r="D47" s="86"/>
      <c r="E47" s="87"/>
      <c r="F47" s="87"/>
      <c r="G47" s="86"/>
      <c r="H47" s="87"/>
      <c r="I47" s="86"/>
      <c r="J47" s="87"/>
      <c r="K47" s="87"/>
      <c r="L47" s="98" t="str">
        <f t="shared" si="1"/>
        <v/>
      </c>
      <c r="M47" s="98"/>
      <c r="N47" s="86"/>
      <c r="O47" s="86"/>
      <c r="P47" s="87"/>
      <c r="Q47" s="87"/>
      <c r="R47" s="87"/>
      <c r="S47" s="592" t="str">
        <f t="shared" si="0"/>
        <v/>
      </c>
    </row>
    <row r="48" spans="1:19">
      <c r="A48" s="356"/>
      <c r="B48" s="86"/>
      <c r="C48" s="86"/>
      <c r="D48" s="86"/>
      <c r="E48" s="87"/>
      <c r="F48" s="87"/>
      <c r="G48" s="86"/>
      <c r="H48" s="87"/>
      <c r="I48" s="86"/>
      <c r="J48" s="87"/>
      <c r="K48" s="87"/>
      <c r="L48" s="98" t="str">
        <f t="shared" si="1"/>
        <v/>
      </c>
      <c r="M48" s="98"/>
      <c r="N48" s="86"/>
      <c r="O48" s="86"/>
      <c r="P48" s="87"/>
      <c r="Q48" s="87"/>
      <c r="R48" s="87"/>
      <c r="S48" s="592" t="str">
        <f t="shared" si="0"/>
        <v/>
      </c>
    </row>
    <row r="49" spans="1:19">
      <c r="A49" s="356"/>
      <c r="B49" s="86"/>
      <c r="C49" s="86"/>
      <c r="D49" s="86"/>
      <c r="E49" s="87"/>
      <c r="F49" s="87"/>
      <c r="G49" s="86"/>
      <c r="H49" s="87"/>
      <c r="I49" s="86"/>
      <c r="J49" s="87"/>
      <c r="K49" s="87"/>
      <c r="L49" s="98" t="str">
        <f t="shared" si="1"/>
        <v/>
      </c>
      <c r="M49" s="98"/>
      <c r="N49" s="86"/>
      <c r="O49" s="86"/>
      <c r="P49" s="87"/>
      <c r="Q49" s="87"/>
      <c r="R49" s="87"/>
      <c r="S49" s="592" t="str">
        <f t="shared" si="0"/>
        <v/>
      </c>
    </row>
    <row r="50" spans="1:19" ht="13.5" thickBot="1">
      <c r="A50" s="357"/>
      <c r="B50" s="358"/>
      <c r="C50" s="358"/>
      <c r="D50" s="358"/>
      <c r="E50" s="359"/>
      <c r="F50" s="359"/>
      <c r="G50" s="358"/>
      <c r="H50" s="359"/>
      <c r="I50" s="358"/>
      <c r="J50" s="359"/>
      <c r="K50" s="359"/>
      <c r="L50" s="378" t="str">
        <f t="shared" si="1"/>
        <v/>
      </c>
      <c r="M50" s="593"/>
      <c r="N50" s="358"/>
      <c r="O50" s="358"/>
      <c r="P50" s="359"/>
      <c r="Q50" s="359"/>
      <c r="R50" s="359"/>
      <c r="S50" s="594" t="str">
        <f t="shared" si="0"/>
        <v/>
      </c>
    </row>
  </sheetData>
  <mergeCells count="27">
    <mergeCell ref="N12:N16"/>
    <mergeCell ref="G12:G16"/>
    <mergeCell ref="I12:I16"/>
    <mergeCell ref="K12:K16"/>
    <mergeCell ref="L12:L16"/>
    <mergeCell ref="M12:M16"/>
    <mergeCell ref="O12:S13"/>
    <mergeCell ref="O14:O16"/>
    <mergeCell ref="P14:P16"/>
    <mergeCell ref="A8:B8"/>
    <mergeCell ref="C8:E8"/>
    <mergeCell ref="O8:R8"/>
    <mergeCell ref="Q14:Q16"/>
    <mergeCell ref="R14:R16"/>
    <mergeCell ref="S14:S16"/>
    <mergeCell ref="O10:R10"/>
    <mergeCell ref="A12:A16"/>
    <mergeCell ref="B12:B16"/>
    <mergeCell ref="C12:C16"/>
    <mergeCell ref="D12:D16"/>
    <mergeCell ref="E12:E16"/>
    <mergeCell ref="F12:F16"/>
    <mergeCell ref="A1:S1"/>
    <mergeCell ref="O4:R4"/>
    <mergeCell ref="B6:E6"/>
    <mergeCell ref="H6:K6"/>
    <mergeCell ref="O6:R6"/>
  </mergeCells>
  <pageMargins left="0.17" right="0.25" top="0.41" bottom="0.68" header="0.17" footer="0.16"/>
  <pageSetup scale="80" orientation="landscape"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rgb="FFFFFF00"/>
  </sheetPr>
  <dimension ref="A1:M54"/>
  <sheetViews>
    <sheetView zoomScaleNormal="100" workbookViewId="0">
      <selection activeCell="L64" sqref="L64"/>
    </sheetView>
  </sheetViews>
  <sheetFormatPr defaultColWidth="9.140625" defaultRowHeight="12.75"/>
  <cols>
    <col min="1" max="1" width="1.140625" style="2" customWidth="1"/>
    <col min="2" max="2" width="5.5703125" style="2" customWidth="1"/>
    <col min="3" max="6" width="7.42578125" style="2" customWidth="1"/>
    <col min="7" max="8" width="13.28515625" style="2" customWidth="1"/>
    <col min="9" max="9" width="16.7109375" style="2" customWidth="1"/>
    <col min="10" max="10" width="13.28515625" style="2" customWidth="1"/>
    <col min="11" max="11" width="16" style="2" customWidth="1"/>
    <col min="12" max="12" width="9.28515625" style="2" customWidth="1"/>
    <col min="13" max="13" width="4.28515625" style="2" customWidth="1"/>
    <col min="14" max="16384" width="9.140625" style="2"/>
  </cols>
  <sheetData>
    <row r="1" spans="1:13" ht="57" customHeight="1" thickBot="1">
      <c r="A1" s="1557" t="s">
        <v>691</v>
      </c>
      <c r="B1" s="1558"/>
      <c r="C1" s="1558"/>
      <c r="D1" s="1558"/>
      <c r="E1" s="1558"/>
      <c r="F1" s="1558"/>
      <c r="G1" s="1558"/>
      <c r="H1" s="1558"/>
      <c r="I1" s="1558"/>
      <c r="J1" s="1558"/>
      <c r="K1" s="1558"/>
      <c r="L1" s="1558"/>
      <c r="M1" s="1559"/>
    </row>
    <row r="2" spans="1:13">
      <c r="A2" s="684"/>
      <c r="M2" s="216"/>
    </row>
    <row r="3" spans="1:13" ht="17.25" customHeight="1">
      <c r="A3" s="684"/>
      <c r="B3" s="2" t="s">
        <v>692</v>
      </c>
      <c r="E3" s="1601" t="str">
        <f>INTRO!D37</f>
        <v>MODEL / VEHICLE</v>
      </c>
      <c r="F3" s="1601"/>
      <c r="G3" s="1601"/>
      <c r="H3" s="1601"/>
      <c r="I3" s="2" t="s">
        <v>693</v>
      </c>
      <c r="J3" s="66"/>
      <c r="K3" s="4" t="s">
        <v>694</v>
      </c>
      <c r="L3" s="920" t="str">
        <f>INTRO!D35</f>
        <v>ERL DATE</v>
      </c>
      <c r="M3" s="216"/>
    </row>
    <row r="4" spans="1:13" ht="17.25" customHeight="1">
      <c r="A4" s="684"/>
      <c r="B4" s="2" t="s">
        <v>46</v>
      </c>
      <c r="E4" s="1601" t="str">
        <f>INTRO!D40</f>
        <v xml:space="preserve">SUPPLIER NAME </v>
      </c>
      <c r="F4" s="1601"/>
      <c r="G4" s="1601"/>
      <c r="H4" s="1601"/>
      <c r="I4" s="2" t="s">
        <v>37</v>
      </c>
      <c r="J4" s="1601" t="str">
        <f>INTRO!D33</f>
        <v>PART NAME</v>
      </c>
      <c r="K4" s="1601"/>
      <c r="L4" s="1601"/>
      <c r="M4" s="216"/>
    </row>
    <row r="5" spans="1:13" ht="17.25" customHeight="1">
      <c r="A5" s="684"/>
      <c r="B5" s="2" t="s">
        <v>695</v>
      </c>
      <c r="E5" s="1602" t="str">
        <f>INTRO!D42</f>
        <v>ADDRESS</v>
      </c>
      <c r="F5" s="1602"/>
      <c r="G5" s="1602"/>
      <c r="H5" s="1602"/>
      <c r="I5" s="2" t="s">
        <v>39</v>
      </c>
      <c r="J5" s="1602" t="str">
        <f>INTRO!D34</f>
        <v>PART NUMBER</v>
      </c>
      <c r="K5" s="1602"/>
      <c r="L5" s="1602"/>
      <c r="M5" s="216"/>
    </row>
    <row r="6" spans="1:13">
      <c r="A6" s="222"/>
      <c r="B6" s="68"/>
      <c r="C6" s="68"/>
      <c r="D6" s="68"/>
      <c r="E6" s="68"/>
      <c r="F6" s="68"/>
      <c r="G6" s="68"/>
      <c r="H6" s="68"/>
      <c r="I6" s="68"/>
      <c r="J6" s="68"/>
      <c r="K6" s="68"/>
      <c r="L6" s="68"/>
      <c r="M6" s="225"/>
    </row>
    <row r="7" spans="1:13" ht="7.5" customHeight="1">
      <c r="A7" s="262"/>
      <c r="B7" s="71"/>
      <c r="C7" s="71"/>
      <c r="D7" s="71"/>
      <c r="E7" s="71"/>
      <c r="F7" s="71"/>
      <c r="G7" s="71"/>
      <c r="H7" s="71"/>
      <c r="I7" s="71"/>
      <c r="J7" s="71"/>
      <c r="K7" s="71"/>
      <c r="L7" s="71"/>
      <c r="M7" s="207"/>
    </row>
    <row r="8" spans="1:13">
      <c r="A8" s="684"/>
      <c r="B8" s="287" t="s">
        <v>696</v>
      </c>
      <c r="M8" s="216"/>
    </row>
    <row r="9" spans="1:13" ht="6.75" customHeight="1">
      <c r="A9" s="684"/>
      <c r="M9" s="216"/>
    </row>
    <row r="10" spans="1:13">
      <c r="A10" s="684"/>
      <c r="B10" s="2" t="s">
        <v>697</v>
      </c>
      <c r="E10" s="2" t="s">
        <v>698</v>
      </c>
      <c r="H10" s="2" t="s">
        <v>699</v>
      </c>
      <c r="J10" s="2" t="s">
        <v>700</v>
      </c>
      <c r="L10" s="2" t="s">
        <v>701</v>
      </c>
      <c r="M10" s="216"/>
    </row>
    <row r="11" spans="1:13" ht="6.75" customHeight="1">
      <c r="A11" s="222"/>
      <c r="B11" s="68"/>
      <c r="C11" s="68"/>
      <c r="D11" s="68"/>
      <c r="E11" s="68"/>
      <c r="F11" s="68"/>
      <c r="G11" s="68"/>
      <c r="H11" s="68"/>
      <c r="I11" s="68"/>
      <c r="J11" s="68"/>
      <c r="K11" s="68"/>
      <c r="L11" s="68"/>
      <c r="M11" s="225"/>
    </row>
    <row r="12" spans="1:13" ht="6.75" customHeight="1">
      <c r="A12" s="921"/>
      <c r="B12" s="72"/>
      <c r="C12" s="71"/>
      <c r="D12" s="71"/>
      <c r="E12" s="71"/>
      <c r="F12" s="71"/>
      <c r="G12" s="70"/>
      <c r="H12" s="71"/>
      <c r="I12" s="72"/>
      <c r="J12" s="71"/>
      <c r="K12" s="71"/>
      <c r="L12" s="71"/>
      <c r="M12" s="207"/>
    </row>
    <row r="13" spans="1:13">
      <c r="A13" s="1594" t="s">
        <v>702</v>
      </c>
      <c r="B13" s="1595"/>
      <c r="C13" s="1436" t="s">
        <v>703</v>
      </c>
      <c r="D13" s="1436"/>
      <c r="E13" s="1436"/>
      <c r="F13" s="1593"/>
      <c r="G13" s="64"/>
      <c r="H13" s="4" t="s">
        <v>704</v>
      </c>
      <c r="I13" s="65"/>
      <c r="K13" s="4" t="s">
        <v>705</v>
      </c>
      <c r="M13" s="216"/>
    </row>
    <row r="14" spans="1:13" ht="15">
      <c r="A14" s="684"/>
      <c r="B14" s="65"/>
      <c r="E14" s="73"/>
      <c r="G14" s="64"/>
      <c r="H14" s="4" t="s">
        <v>703</v>
      </c>
      <c r="I14" s="65"/>
      <c r="K14" s="4" t="s">
        <v>706</v>
      </c>
      <c r="M14" s="216"/>
    </row>
    <row r="15" spans="1:13" ht="6" customHeight="1">
      <c r="A15" s="222"/>
      <c r="B15" s="69"/>
      <c r="C15" s="68"/>
      <c r="D15" s="68"/>
      <c r="E15" s="68"/>
      <c r="F15" s="68"/>
      <c r="G15" s="67"/>
      <c r="H15" s="68"/>
      <c r="I15" s="69"/>
      <c r="J15" s="68"/>
      <c r="K15" s="68"/>
      <c r="L15" s="68"/>
      <c r="M15" s="225"/>
    </row>
    <row r="16" spans="1:13">
      <c r="A16" s="262"/>
      <c r="B16" s="76"/>
      <c r="C16" s="20"/>
      <c r="D16" s="20"/>
      <c r="E16" s="20"/>
      <c r="F16" s="20"/>
      <c r="G16" s="74"/>
      <c r="H16" s="75"/>
      <c r="I16" s="76"/>
      <c r="J16" s="75"/>
      <c r="K16" s="75"/>
      <c r="L16" s="75"/>
      <c r="M16" s="207"/>
    </row>
    <row r="17" spans="1:13">
      <c r="A17" s="684"/>
      <c r="B17" s="65"/>
      <c r="C17" s="20"/>
      <c r="D17" s="20"/>
      <c r="E17" s="20"/>
      <c r="F17" s="20"/>
      <c r="G17" s="77"/>
      <c r="H17" s="20"/>
      <c r="I17" s="78"/>
      <c r="J17" s="20"/>
      <c r="K17" s="20"/>
      <c r="L17" s="20"/>
      <c r="M17" s="216"/>
    </row>
    <row r="18" spans="1:13">
      <c r="A18" s="684"/>
      <c r="B18" s="78"/>
      <c r="C18" s="20"/>
      <c r="D18" s="20"/>
      <c r="E18" s="20"/>
      <c r="F18" s="20"/>
      <c r="G18" s="77"/>
      <c r="H18" s="20"/>
      <c r="I18" s="78"/>
      <c r="J18" s="20"/>
      <c r="K18" s="20"/>
      <c r="L18" s="20"/>
      <c r="M18" s="216"/>
    </row>
    <row r="19" spans="1:13">
      <c r="A19" s="684"/>
      <c r="B19" s="65"/>
      <c r="C19" s="20"/>
      <c r="D19" s="20"/>
      <c r="E19" s="20"/>
      <c r="F19" s="20"/>
      <c r="G19" s="1598"/>
      <c r="H19" s="1599"/>
      <c r="I19" s="1600"/>
      <c r="J19" s="20"/>
      <c r="K19" s="20"/>
      <c r="L19" s="20"/>
      <c r="M19" s="216"/>
    </row>
    <row r="20" spans="1:13">
      <c r="A20" s="684"/>
      <c r="B20" s="78"/>
      <c r="C20" s="20"/>
      <c r="D20" s="20"/>
      <c r="E20" s="20"/>
      <c r="F20" s="20"/>
      <c r="G20" s="77"/>
      <c r="H20" s="20"/>
      <c r="I20" s="78"/>
      <c r="J20" s="20"/>
      <c r="K20" s="20"/>
      <c r="L20" s="20"/>
      <c r="M20" s="216"/>
    </row>
    <row r="21" spans="1:13">
      <c r="A21" s="684"/>
      <c r="B21" s="65"/>
      <c r="C21" s="20"/>
      <c r="D21" s="20"/>
      <c r="E21" s="20"/>
      <c r="F21" s="20"/>
      <c r="G21" s="77"/>
      <c r="H21" s="20"/>
      <c r="I21" s="78"/>
      <c r="J21" s="20"/>
      <c r="K21" s="20"/>
      <c r="L21" s="20"/>
      <c r="M21" s="216"/>
    </row>
    <row r="22" spans="1:13">
      <c r="A22" s="684"/>
      <c r="B22" s="78"/>
      <c r="C22" s="20"/>
      <c r="D22" s="20"/>
      <c r="E22" s="20"/>
      <c r="F22" s="20"/>
      <c r="G22" s="77"/>
      <c r="H22" s="20"/>
      <c r="I22" s="78"/>
      <c r="J22" s="20"/>
      <c r="K22" s="20"/>
      <c r="L22" s="20"/>
      <c r="M22" s="216"/>
    </row>
    <row r="23" spans="1:13">
      <c r="A23" s="684"/>
      <c r="B23" s="65"/>
      <c r="D23" s="20"/>
      <c r="E23" s="20"/>
      <c r="F23" s="20"/>
      <c r="G23" s="77"/>
      <c r="H23" s="20"/>
      <c r="I23" s="78"/>
      <c r="J23" s="20"/>
      <c r="K23" s="20"/>
      <c r="L23" s="20"/>
      <c r="M23" s="216"/>
    </row>
    <row r="24" spans="1:13">
      <c r="A24" s="684"/>
      <c r="B24" s="78"/>
      <c r="C24" s="20"/>
      <c r="D24" s="20"/>
      <c r="E24" s="20"/>
      <c r="F24" s="20"/>
      <c r="G24" s="77"/>
      <c r="H24" s="20"/>
      <c r="I24" s="78"/>
      <c r="J24" s="20"/>
      <c r="K24" s="20"/>
      <c r="L24" s="20"/>
      <c r="M24" s="216"/>
    </row>
    <row r="25" spans="1:13">
      <c r="A25" s="684"/>
      <c r="B25" s="65"/>
      <c r="C25" s="20"/>
      <c r="D25" s="20"/>
      <c r="E25" s="20"/>
      <c r="F25" s="20"/>
      <c r="G25" s="79"/>
      <c r="H25" s="80"/>
      <c r="I25" s="81"/>
      <c r="J25" s="20"/>
      <c r="K25" s="20"/>
      <c r="L25" s="20"/>
      <c r="M25" s="216"/>
    </row>
    <row r="26" spans="1:13">
      <c r="A26" s="684"/>
      <c r="B26" s="78"/>
      <c r="C26" s="20"/>
      <c r="D26" s="20"/>
      <c r="E26" s="20"/>
      <c r="F26" s="20"/>
      <c r="G26" s="77"/>
      <c r="H26" s="20"/>
      <c r="I26" s="78"/>
      <c r="J26" s="20"/>
      <c r="K26" s="20"/>
      <c r="L26" s="20"/>
      <c r="M26" s="216"/>
    </row>
    <row r="27" spans="1:13">
      <c r="A27" s="684"/>
      <c r="B27" s="65"/>
      <c r="C27" s="20"/>
      <c r="D27" s="20"/>
      <c r="E27" s="20"/>
      <c r="F27" s="20"/>
      <c r="G27" s="77"/>
      <c r="H27" s="20"/>
      <c r="I27" s="78"/>
      <c r="J27" s="20"/>
      <c r="K27" s="20"/>
      <c r="L27" s="20"/>
      <c r="M27" s="216"/>
    </row>
    <row r="28" spans="1:13">
      <c r="A28" s="684"/>
      <c r="B28" s="78"/>
      <c r="C28" s="20"/>
      <c r="D28" s="20"/>
      <c r="E28" s="20"/>
      <c r="F28" s="20"/>
      <c r="G28" s="77"/>
      <c r="H28" s="20"/>
      <c r="I28" s="78"/>
      <c r="J28" s="20"/>
      <c r="K28" s="20"/>
      <c r="L28" s="20"/>
      <c r="M28" s="216"/>
    </row>
    <row r="29" spans="1:13">
      <c r="A29" s="684"/>
      <c r="B29" s="65"/>
      <c r="C29" s="20"/>
      <c r="D29" s="20"/>
      <c r="E29" s="20"/>
      <c r="F29" s="20"/>
      <c r="G29" s="77"/>
      <c r="H29" s="20"/>
      <c r="I29" s="78"/>
      <c r="J29" s="20"/>
      <c r="K29" s="20"/>
      <c r="L29" s="20"/>
      <c r="M29" s="216"/>
    </row>
    <row r="30" spans="1:13">
      <c r="A30" s="684"/>
      <c r="B30" s="78"/>
      <c r="C30" s="20"/>
      <c r="D30" s="20"/>
      <c r="E30" s="20"/>
      <c r="F30" s="20"/>
      <c r="G30" s="77"/>
      <c r="H30" s="20"/>
      <c r="I30" s="78"/>
      <c r="J30" s="20"/>
      <c r="K30" s="20"/>
      <c r="L30" s="20"/>
      <c r="M30" s="216"/>
    </row>
    <row r="31" spans="1:13">
      <c r="A31" s="684"/>
      <c r="B31" s="65"/>
      <c r="C31" s="20"/>
      <c r="D31" s="20"/>
      <c r="E31" s="20"/>
      <c r="F31" s="20"/>
      <c r="G31" s="77"/>
      <c r="H31" s="20"/>
      <c r="I31" s="78"/>
      <c r="J31" s="20"/>
      <c r="K31" s="20"/>
      <c r="L31" s="20"/>
      <c r="M31" s="216"/>
    </row>
    <row r="32" spans="1:13">
      <c r="A32" s="684"/>
      <c r="B32" s="65"/>
      <c r="C32" s="20"/>
      <c r="D32" s="20"/>
      <c r="E32" s="20"/>
      <c r="F32" s="20"/>
      <c r="G32" s="77"/>
      <c r="H32" s="20"/>
      <c r="I32" s="78"/>
      <c r="J32" s="20"/>
      <c r="K32" s="20"/>
      <c r="L32" s="20"/>
      <c r="M32" s="216"/>
    </row>
    <row r="33" spans="1:13">
      <c r="A33" s="684"/>
      <c r="B33" s="65"/>
      <c r="C33" s="20"/>
      <c r="D33" s="20"/>
      <c r="E33" s="20"/>
      <c r="F33" s="20"/>
      <c r="G33" s="77"/>
      <c r="H33" s="20"/>
      <c r="I33" s="78"/>
      <c r="J33" s="20"/>
      <c r="K33" s="20"/>
      <c r="L33" s="20"/>
      <c r="M33" s="216"/>
    </row>
    <row r="34" spans="1:13">
      <c r="A34" s="684"/>
      <c r="B34" s="65"/>
      <c r="C34" s="20"/>
      <c r="D34" s="20"/>
      <c r="E34" s="20"/>
      <c r="F34" s="20"/>
      <c r="G34" s="77"/>
      <c r="H34" s="20"/>
      <c r="I34" s="78"/>
      <c r="J34" s="20"/>
      <c r="K34" s="20"/>
      <c r="L34" s="20"/>
      <c r="M34" s="216"/>
    </row>
    <row r="35" spans="1:13">
      <c r="A35" s="684"/>
      <c r="B35" s="65"/>
      <c r="C35" s="20"/>
      <c r="D35" s="20"/>
      <c r="E35" s="20"/>
      <c r="F35" s="20"/>
      <c r="G35" s="77"/>
      <c r="H35" s="20"/>
      <c r="I35" s="78"/>
      <c r="J35" s="20"/>
      <c r="K35" s="20"/>
      <c r="L35" s="20"/>
      <c r="M35" s="216"/>
    </row>
    <row r="36" spans="1:13">
      <c r="A36" s="684"/>
      <c r="B36" s="65"/>
      <c r="C36" s="20"/>
      <c r="D36" s="20"/>
      <c r="E36" s="20"/>
      <c r="F36" s="20"/>
      <c r="G36" s="77"/>
      <c r="H36" s="20"/>
      <c r="I36" s="78"/>
      <c r="J36" s="20"/>
      <c r="K36" s="20"/>
      <c r="L36" s="20"/>
      <c r="M36" s="216"/>
    </row>
    <row r="37" spans="1:13">
      <c r="A37" s="684"/>
      <c r="B37" s="65"/>
      <c r="C37" s="20"/>
      <c r="D37" s="20"/>
      <c r="E37" s="20"/>
      <c r="F37" s="20"/>
      <c r="G37" s="77"/>
      <c r="H37" s="20"/>
      <c r="I37" s="78"/>
      <c r="J37" s="20"/>
      <c r="K37" s="20"/>
      <c r="L37" s="20"/>
      <c r="M37" s="216"/>
    </row>
    <row r="38" spans="1:13">
      <c r="A38" s="684"/>
      <c r="B38" s="65"/>
      <c r="C38" s="20"/>
      <c r="D38" s="20"/>
      <c r="E38" s="20"/>
      <c r="F38" s="20"/>
      <c r="G38" s="77"/>
      <c r="H38" s="20"/>
      <c r="I38" s="78"/>
      <c r="J38" s="20"/>
      <c r="K38" s="20"/>
      <c r="L38" s="20"/>
      <c r="M38" s="216"/>
    </row>
    <row r="39" spans="1:13">
      <c r="A39" s="684"/>
      <c r="B39" s="65"/>
      <c r="C39" s="20"/>
      <c r="D39" s="20"/>
      <c r="E39" s="20"/>
      <c r="F39" s="20"/>
      <c r="G39" s="77"/>
      <c r="H39" s="20"/>
      <c r="I39" s="78"/>
      <c r="J39" s="20"/>
      <c r="K39" s="20"/>
      <c r="L39" s="20"/>
      <c r="M39" s="216"/>
    </row>
    <row r="40" spans="1:13">
      <c r="A40" s="684"/>
      <c r="B40" s="65"/>
      <c r="C40" s="20"/>
      <c r="D40" s="20"/>
      <c r="E40" s="20"/>
      <c r="F40" s="20"/>
      <c r="G40" s="77"/>
      <c r="H40" s="20"/>
      <c r="I40" s="78"/>
      <c r="J40" s="20"/>
      <c r="K40" s="20"/>
      <c r="L40" s="20"/>
      <c r="M40" s="216"/>
    </row>
    <row r="41" spans="1:13">
      <c r="A41" s="684"/>
      <c r="B41" s="65"/>
      <c r="C41" s="20"/>
      <c r="D41" s="20"/>
      <c r="E41" s="20"/>
      <c r="F41" s="20"/>
      <c r="G41" s="77"/>
      <c r="H41" s="20"/>
      <c r="I41" s="78"/>
      <c r="J41" s="20"/>
      <c r="K41" s="20"/>
      <c r="L41" s="20"/>
      <c r="M41" s="216"/>
    </row>
    <row r="42" spans="1:13">
      <c r="A42" s="684"/>
      <c r="B42" s="65"/>
      <c r="C42" s="20"/>
      <c r="D42" s="20"/>
      <c r="E42" s="20"/>
      <c r="F42" s="20"/>
      <c r="G42" s="77"/>
      <c r="H42" s="20"/>
      <c r="I42" s="78"/>
      <c r="J42" s="20"/>
      <c r="K42" s="20"/>
      <c r="L42" s="20"/>
      <c r="M42" s="216"/>
    </row>
    <row r="43" spans="1:13">
      <c r="A43" s="684"/>
      <c r="B43" s="65"/>
      <c r="C43" s="20"/>
      <c r="D43" s="20"/>
      <c r="E43" s="20"/>
      <c r="F43" s="20"/>
      <c r="G43" s="77"/>
      <c r="H43" s="20"/>
      <c r="I43" s="78"/>
      <c r="J43" s="20"/>
      <c r="K43" s="20"/>
      <c r="L43" s="20"/>
      <c r="M43" s="216"/>
    </row>
    <row r="44" spans="1:13">
      <c r="A44" s="684"/>
      <c r="B44" s="65"/>
      <c r="C44" s="20"/>
      <c r="D44" s="20"/>
      <c r="E44" s="20"/>
      <c r="F44" s="20"/>
      <c r="G44" s="77"/>
      <c r="H44" s="20"/>
      <c r="I44" s="78"/>
      <c r="J44" s="20"/>
      <c r="K44" s="20"/>
      <c r="L44" s="20"/>
      <c r="M44" s="216"/>
    </row>
    <row r="45" spans="1:13">
      <c r="A45" s="684"/>
      <c r="B45" s="65"/>
      <c r="C45" s="20"/>
      <c r="D45" s="20"/>
      <c r="E45" s="20"/>
      <c r="F45" s="20"/>
      <c r="G45" s="77"/>
      <c r="H45" s="20"/>
      <c r="I45" s="78"/>
      <c r="J45" s="20"/>
      <c r="K45" s="20"/>
      <c r="L45" s="20"/>
      <c r="M45" s="216"/>
    </row>
    <row r="46" spans="1:13">
      <c r="A46" s="684"/>
      <c r="B46" s="78"/>
      <c r="C46" s="20"/>
      <c r="D46" s="20"/>
      <c r="E46" s="20"/>
      <c r="F46" s="20"/>
      <c r="G46" s="77"/>
      <c r="H46" s="20"/>
      <c r="I46" s="78"/>
      <c r="J46" s="20"/>
      <c r="K46" s="20"/>
      <c r="L46" s="20"/>
      <c r="M46" s="216"/>
    </row>
    <row r="47" spans="1:13">
      <c r="A47" s="684"/>
      <c r="B47" s="65"/>
      <c r="C47" s="20"/>
      <c r="D47" s="20"/>
      <c r="E47" s="20"/>
      <c r="F47" s="20"/>
      <c r="G47" s="77"/>
      <c r="H47" s="20"/>
      <c r="I47" s="78"/>
      <c r="J47" s="20"/>
      <c r="K47" s="20"/>
      <c r="L47" s="20"/>
      <c r="M47" s="216"/>
    </row>
    <row r="48" spans="1:13">
      <c r="A48" s="684"/>
      <c r="B48" s="78"/>
      <c r="C48" s="20"/>
      <c r="D48" s="20"/>
      <c r="E48" s="20"/>
      <c r="F48" s="20"/>
      <c r="G48" s="77"/>
      <c r="H48" s="20"/>
      <c r="I48" s="78"/>
      <c r="J48" s="20"/>
      <c r="K48" s="20"/>
      <c r="L48" s="20"/>
      <c r="M48" s="216"/>
    </row>
    <row r="49" spans="1:13">
      <c r="A49" s="684"/>
      <c r="B49" s="65"/>
      <c r="C49" s="20"/>
      <c r="D49" s="20"/>
      <c r="E49" s="20"/>
      <c r="F49" s="20"/>
      <c r="G49" s="77"/>
      <c r="H49" s="20"/>
      <c r="I49" s="78"/>
      <c r="J49" s="20"/>
      <c r="K49" s="20"/>
      <c r="L49" s="20"/>
      <c r="M49" s="216"/>
    </row>
    <row r="50" spans="1:13" ht="13.5" thickBot="1">
      <c r="A50" s="685"/>
      <c r="B50" s="134"/>
      <c r="C50" s="129"/>
      <c r="D50" s="129"/>
      <c r="E50" s="129"/>
      <c r="F50" s="129"/>
      <c r="G50" s="360"/>
      <c r="H50" s="129"/>
      <c r="I50" s="134"/>
      <c r="J50" s="129"/>
      <c r="K50" s="129"/>
      <c r="L50" s="129"/>
      <c r="M50" s="205"/>
    </row>
    <row r="51" spans="1:13">
      <c r="B51" s="20"/>
      <c r="C51" s="20"/>
      <c r="D51" s="20"/>
      <c r="E51" s="20"/>
      <c r="F51" s="20"/>
      <c r="G51" s="20"/>
      <c r="H51" s="20"/>
      <c r="I51" s="20"/>
      <c r="J51" s="20"/>
      <c r="K51" s="20"/>
      <c r="L51" s="20"/>
    </row>
    <row r="52" spans="1:13">
      <c r="D52" s="82" t="s">
        <v>707</v>
      </c>
    </row>
    <row r="53" spans="1:13">
      <c r="B53" s="1436" t="s">
        <v>1</v>
      </c>
      <c r="C53" s="1436"/>
      <c r="D53" s="1436" t="s">
        <v>0</v>
      </c>
      <c r="E53" s="1436"/>
      <c r="F53" s="1436"/>
      <c r="G53" s="1436"/>
      <c r="H53" s="1436"/>
      <c r="I53" s="1436"/>
      <c r="J53" s="1436"/>
      <c r="K53" s="1436"/>
      <c r="L53" s="1436"/>
    </row>
    <row r="54" spans="1:13">
      <c r="B54" s="1596"/>
      <c r="C54" s="1596"/>
      <c r="D54" s="1597"/>
      <c r="E54" s="1597"/>
      <c r="F54" s="1597"/>
      <c r="G54" s="1597"/>
      <c r="H54" s="1597"/>
      <c r="I54" s="1597"/>
      <c r="J54" s="1597"/>
      <c r="K54" s="1597"/>
      <c r="L54" s="1597"/>
    </row>
  </sheetData>
  <customSheetViews>
    <customSheetView guid="{4386EC60-C10A-4757-8A9B-A7E03A340F6B}" showPageBreaks="1" printArea="1">
      <selection activeCell="R42" sqref="R42"/>
      <pageMargins left="0" right="0" top="0" bottom="0" header="0" footer="0"/>
      <printOptions horizontalCentered="1" verticalCentered="1"/>
      <pageSetup scale="89" orientation="portrait" r:id="rId1"/>
      <headerFooter alignWithMargins="0">
        <oddFooter xml:space="preserve">&amp;L&amp;P of &amp;N&amp;RPPAP: Revision 1.4
Date: 4/12/12
</oddFooter>
      </headerFooter>
    </customSheetView>
  </customSheetViews>
  <mergeCells count="13">
    <mergeCell ref="A1:M1"/>
    <mergeCell ref="E3:H3"/>
    <mergeCell ref="E4:H4"/>
    <mergeCell ref="J4:L4"/>
    <mergeCell ref="J5:L5"/>
    <mergeCell ref="E5:H5"/>
    <mergeCell ref="C13:F13"/>
    <mergeCell ref="A13:B13"/>
    <mergeCell ref="B54:C54"/>
    <mergeCell ref="D54:L54"/>
    <mergeCell ref="G19:I19"/>
    <mergeCell ref="B53:C53"/>
    <mergeCell ref="D53:L53"/>
  </mergeCells>
  <phoneticPr fontId="26" type="noConversion"/>
  <printOptions horizont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S54"/>
  <sheetViews>
    <sheetView zoomScaleNormal="100" workbookViewId="0">
      <selection activeCell="O51" sqref="O50:O51"/>
    </sheetView>
  </sheetViews>
  <sheetFormatPr defaultColWidth="9.140625" defaultRowHeight="12.75"/>
  <cols>
    <col min="1" max="1" width="12.42578125" style="10" customWidth="1"/>
    <col min="2" max="2" width="15.140625" style="10" customWidth="1"/>
    <col min="3" max="3" width="17" style="2" customWidth="1"/>
    <col min="4" max="4" width="18.140625" style="2" customWidth="1"/>
    <col min="5" max="6" width="3" style="4" bestFit="1" customWidth="1"/>
    <col min="7" max="7" width="16.85546875" style="2" customWidth="1"/>
    <col min="8" max="8" width="14.5703125" style="4" customWidth="1"/>
    <col min="9" max="9" width="3" style="4" bestFit="1" customWidth="1"/>
    <col min="10" max="10" width="15.85546875" style="2" customWidth="1"/>
    <col min="11" max="11" width="3.28515625" style="4" bestFit="1" customWidth="1"/>
    <col min="12" max="12" width="3.28515625" style="28" bestFit="1" customWidth="1"/>
    <col min="13" max="13" width="11.140625" style="2" customWidth="1"/>
    <col min="14" max="14" width="10.140625" style="2" customWidth="1"/>
    <col min="15" max="15" width="12.42578125" style="2" customWidth="1"/>
    <col min="16" max="19" width="3" style="4" bestFit="1" customWidth="1"/>
    <col min="20" max="16384" width="9.140625" style="2"/>
  </cols>
  <sheetData>
    <row r="1" spans="1:19" ht="57" customHeight="1" thickBot="1">
      <c r="A1" s="1557" t="s">
        <v>708</v>
      </c>
      <c r="B1" s="1603"/>
      <c r="C1" s="1558"/>
      <c r="D1" s="1558"/>
      <c r="E1" s="1558"/>
      <c r="F1" s="1558"/>
      <c r="G1" s="1558"/>
      <c r="H1" s="1558"/>
      <c r="I1" s="1558"/>
      <c r="J1" s="1558"/>
      <c r="K1" s="1558"/>
      <c r="L1" s="1558"/>
      <c r="M1" s="1558"/>
      <c r="N1" s="1558"/>
      <c r="O1" s="1558"/>
      <c r="P1" s="1558"/>
      <c r="Q1" s="1558"/>
      <c r="R1" s="1558"/>
      <c r="S1" s="1559"/>
    </row>
    <row r="2" spans="1:19">
      <c r="A2" s="366"/>
      <c r="H2" s="353"/>
      <c r="I2" s="353"/>
      <c r="P2" s="2"/>
      <c r="S2" s="891"/>
    </row>
    <row r="3" spans="1:19">
      <c r="A3" s="366"/>
      <c r="H3" s="355"/>
      <c r="I3" s="355"/>
      <c r="P3" s="2"/>
      <c r="S3" s="891"/>
    </row>
    <row r="4" spans="1:19">
      <c r="A4" s="366" t="s">
        <v>709</v>
      </c>
      <c r="B4" s="900" t="str">
        <f>[7]INTRO!D34</f>
        <v>PART NUMBER</v>
      </c>
      <c r="C4" s="8" t="s">
        <v>710</v>
      </c>
      <c r="D4" s="900" t="str">
        <f>[7]INTRO!D35</f>
        <v>ERL</v>
      </c>
      <c r="H4" s="355"/>
      <c r="I4" s="355"/>
      <c r="N4" s="8" t="s">
        <v>653</v>
      </c>
      <c r="O4" s="1560"/>
      <c r="P4" s="1560"/>
      <c r="Q4" s="1560"/>
      <c r="R4" s="1560"/>
      <c r="S4" s="891"/>
    </row>
    <row r="5" spans="1:19" ht="6.75" customHeight="1">
      <c r="A5" s="366"/>
      <c r="B5" s="2"/>
      <c r="D5" s="4"/>
      <c r="P5" s="2"/>
      <c r="S5" s="891"/>
    </row>
    <row r="6" spans="1:19">
      <c r="A6" s="366" t="s">
        <v>711</v>
      </c>
      <c r="B6" s="901" t="s">
        <v>712</v>
      </c>
      <c r="C6" s="901"/>
      <c r="D6" s="901"/>
      <c r="G6" s="2" t="s">
        <v>713</v>
      </c>
      <c r="H6" s="1560"/>
      <c r="I6" s="1560"/>
      <c r="J6" s="1560"/>
      <c r="K6" s="1560"/>
      <c r="L6" s="1560"/>
      <c r="N6" s="8" t="s">
        <v>656</v>
      </c>
      <c r="O6" s="1563"/>
      <c r="P6" s="1563"/>
      <c r="Q6" s="1563"/>
      <c r="R6" s="1563"/>
      <c r="S6" s="891"/>
    </row>
    <row r="7" spans="1:19" ht="6.75" customHeight="1">
      <c r="A7" s="366"/>
      <c r="P7" s="2"/>
      <c r="S7" s="891"/>
    </row>
    <row r="8" spans="1:19">
      <c r="A8" s="1576" t="s">
        <v>714</v>
      </c>
      <c r="B8" s="1577"/>
      <c r="C8" s="900" t="str">
        <f>[7]INTRO!D37</f>
        <v>MODEL / VEHICLE</v>
      </c>
      <c r="D8" s="901"/>
      <c r="G8" s="8" t="s">
        <v>655</v>
      </c>
      <c r="H8" s="1563"/>
      <c r="I8" s="1563"/>
      <c r="J8" s="1563"/>
      <c r="K8" s="1563"/>
      <c r="L8" s="1563"/>
      <c r="N8" s="2" t="s">
        <v>715</v>
      </c>
      <c r="O8" s="1604"/>
      <c r="P8" s="1563"/>
      <c r="Q8" s="1563"/>
      <c r="R8" s="1563"/>
      <c r="S8" s="891"/>
    </row>
    <row r="9" spans="1:19" ht="6.75" customHeight="1">
      <c r="A9" s="366"/>
      <c r="P9" s="2"/>
      <c r="S9" s="891"/>
    </row>
    <row r="10" spans="1:19">
      <c r="A10" s="367" t="s">
        <v>659</v>
      </c>
      <c r="B10" s="878"/>
      <c r="C10" s="901"/>
      <c r="D10" s="901"/>
      <c r="N10" s="2" t="s">
        <v>716</v>
      </c>
      <c r="O10" s="1604"/>
      <c r="P10" s="1563"/>
      <c r="Q10" s="1563"/>
      <c r="R10" s="1563"/>
      <c r="S10" s="891"/>
    </row>
    <row r="11" spans="1:19" ht="8.25" customHeight="1">
      <c r="A11" s="366"/>
      <c r="S11" s="891"/>
    </row>
    <row r="12" spans="1:19" ht="9.75" customHeight="1">
      <c r="A12" s="1582" t="s">
        <v>717</v>
      </c>
      <c r="B12" s="1570" t="s">
        <v>662</v>
      </c>
      <c r="C12" s="1570" t="s">
        <v>663</v>
      </c>
      <c r="D12" s="1570" t="s">
        <v>664</v>
      </c>
      <c r="E12" s="1573" t="s">
        <v>547</v>
      </c>
      <c r="F12" s="1585" t="s">
        <v>665</v>
      </c>
      <c r="G12" s="1588" t="s">
        <v>666</v>
      </c>
      <c r="H12" s="83" t="s">
        <v>667</v>
      </c>
      <c r="I12" s="1573" t="s">
        <v>552</v>
      </c>
      <c r="J12" s="83" t="s">
        <v>667</v>
      </c>
      <c r="K12" s="1573" t="s">
        <v>668</v>
      </c>
      <c r="L12" s="1573" t="s">
        <v>669</v>
      </c>
      <c r="M12" s="1570" t="s">
        <v>670</v>
      </c>
      <c r="N12" s="1570" t="s">
        <v>671</v>
      </c>
      <c r="O12" s="1564" t="s">
        <v>672</v>
      </c>
      <c r="P12" s="1565"/>
      <c r="Q12" s="1565"/>
      <c r="R12" s="1565"/>
      <c r="S12" s="1566"/>
    </row>
    <row r="13" spans="1:19" ht="9.75" customHeight="1">
      <c r="A13" s="1583"/>
      <c r="B13" s="1571"/>
      <c r="C13" s="1571"/>
      <c r="D13" s="1571"/>
      <c r="E13" s="1574" t="s">
        <v>84</v>
      </c>
      <c r="F13" s="1586" t="s">
        <v>673</v>
      </c>
      <c r="G13" s="1589"/>
      <c r="H13" s="84" t="s">
        <v>718</v>
      </c>
      <c r="I13" s="1591"/>
      <c r="J13" s="84" t="s">
        <v>718</v>
      </c>
      <c r="K13" s="1591" t="s">
        <v>675</v>
      </c>
      <c r="L13" s="1591" t="s">
        <v>676</v>
      </c>
      <c r="M13" s="1571"/>
      <c r="N13" s="1571"/>
      <c r="O13" s="1567"/>
      <c r="P13" s="1568"/>
      <c r="Q13" s="1568"/>
      <c r="R13" s="1568"/>
      <c r="S13" s="1569"/>
    </row>
    <row r="14" spans="1:19" ht="9.75" customHeight="1">
      <c r="A14" s="1583"/>
      <c r="B14" s="1571"/>
      <c r="C14" s="1571"/>
      <c r="D14" s="1571"/>
      <c r="E14" s="1574" t="s">
        <v>675</v>
      </c>
      <c r="F14" s="1586" t="s">
        <v>677</v>
      </c>
      <c r="G14" s="1589"/>
      <c r="H14" s="84" t="s">
        <v>678</v>
      </c>
      <c r="I14" s="1591"/>
      <c r="J14" s="84" t="s">
        <v>678</v>
      </c>
      <c r="K14" s="1591" t="s">
        <v>679</v>
      </c>
      <c r="L14" s="1591" t="s">
        <v>680</v>
      </c>
      <c r="M14" s="1571"/>
      <c r="N14" s="1571"/>
      <c r="O14" s="1570" t="s">
        <v>681</v>
      </c>
      <c r="P14" s="1573" t="s">
        <v>682</v>
      </c>
      <c r="Q14" s="1573" t="s">
        <v>683</v>
      </c>
      <c r="R14" s="1573" t="s">
        <v>684</v>
      </c>
      <c r="S14" s="1579" t="s">
        <v>669</v>
      </c>
    </row>
    <row r="15" spans="1:19" ht="9.75" customHeight="1">
      <c r="A15" s="1583"/>
      <c r="B15" s="1571"/>
      <c r="C15" s="1571"/>
      <c r="D15" s="1571"/>
      <c r="E15" s="1574" t="s">
        <v>685</v>
      </c>
      <c r="F15" s="1586" t="s">
        <v>686</v>
      </c>
      <c r="G15" s="1589"/>
      <c r="H15" s="590" t="s">
        <v>687</v>
      </c>
      <c r="I15" s="1591"/>
      <c r="J15" s="590" t="s">
        <v>688</v>
      </c>
      <c r="K15" s="1591" t="s">
        <v>675</v>
      </c>
      <c r="L15" s="1591" t="s">
        <v>689</v>
      </c>
      <c r="M15" s="1571"/>
      <c r="N15" s="1571"/>
      <c r="O15" s="1571"/>
      <c r="P15" s="1574" t="s">
        <v>675</v>
      </c>
      <c r="Q15" s="1574" t="s">
        <v>690</v>
      </c>
      <c r="R15" s="1574" t="s">
        <v>675</v>
      </c>
      <c r="S15" s="1580" t="s">
        <v>680</v>
      </c>
    </row>
    <row r="16" spans="1:19" ht="14.25" customHeight="1">
      <c r="A16" s="1584"/>
      <c r="B16" s="1572"/>
      <c r="C16" s="1572"/>
      <c r="D16" s="1572"/>
      <c r="E16" s="1575"/>
      <c r="F16" s="1587" t="s">
        <v>686</v>
      </c>
      <c r="G16" s="1590"/>
      <c r="H16" s="223"/>
      <c r="I16" s="1592"/>
      <c r="J16" s="591"/>
      <c r="K16" s="1592" t="s">
        <v>690</v>
      </c>
      <c r="L16" s="1592"/>
      <c r="M16" s="1572"/>
      <c r="N16" s="1572"/>
      <c r="O16" s="1572"/>
      <c r="P16" s="1575" t="s">
        <v>685</v>
      </c>
      <c r="Q16" s="1575" t="s">
        <v>690</v>
      </c>
      <c r="R16" s="1575" t="s">
        <v>679</v>
      </c>
      <c r="S16" s="1581" t="s">
        <v>689</v>
      </c>
    </row>
    <row r="17" spans="1:19">
      <c r="A17" s="368"/>
      <c r="B17" s="86"/>
      <c r="C17" s="86"/>
      <c r="D17" s="86"/>
      <c r="E17" s="87"/>
      <c r="F17" s="87"/>
      <c r="G17" s="86"/>
      <c r="H17" s="87"/>
      <c r="I17" s="87"/>
      <c r="J17" s="86"/>
      <c r="K17" s="87"/>
      <c r="L17" s="124" t="str">
        <f>IF(E17&lt;&gt;"",E17*I17*K17,"")</f>
        <v/>
      </c>
      <c r="M17" s="101"/>
      <c r="N17" s="86"/>
      <c r="O17" s="86"/>
      <c r="P17" s="87"/>
      <c r="Q17" s="87"/>
      <c r="R17" s="87"/>
      <c r="S17" s="369" t="str">
        <f t="shared" ref="S17:S51" si="0">IF(P17&lt;&gt;"",P17*Q17*R17,"")</f>
        <v/>
      </c>
    </row>
    <row r="18" spans="1:19">
      <c r="A18" s="368"/>
      <c r="B18" s="86"/>
      <c r="C18" s="86"/>
      <c r="D18" s="86"/>
      <c r="E18" s="87"/>
      <c r="F18" s="87"/>
      <c r="G18" s="86"/>
      <c r="H18" s="87"/>
      <c r="I18" s="87"/>
      <c r="J18" s="86"/>
      <c r="K18" s="87"/>
      <c r="L18" s="124" t="str">
        <f t="shared" ref="L18:L51" si="1">IF(E18&lt;&gt;"",E18*I18*K18,"")</f>
        <v/>
      </c>
      <c r="M18" s="101"/>
      <c r="N18" s="86"/>
      <c r="O18" s="86"/>
      <c r="P18" s="87"/>
      <c r="Q18" s="87"/>
      <c r="R18" s="87"/>
      <c r="S18" s="369" t="str">
        <f t="shared" si="0"/>
        <v/>
      </c>
    </row>
    <row r="19" spans="1:19">
      <c r="A19" s="368"/>
      <c r="B19" s="86"/>
      <c r="C19" s="86"/>
      <c r="D19" s="86"/>
      <c r="E19" s="87"/>
      <c r="F19" s="87"/>
      <c r="G19" s="86"/>
      <c r="H19" s="87"/>
      <c r="I19" s="87"/>
      <c r="J19" s="86"/>
      <c r="K19" s="87"/>
      <c r="L19" s="124" t="str">
        <f t="shared" si="1"/>
        <v/>
      </c>
      <c r="M19" s="101"/>
      <c r="N19" s="86"/>
      <c r="O19" s="86"/>
      <c r="P19" s="87"/>
      <c r="Q19" s="87"/>
      <c r="R19" s="87"/>
      <c r="S19" s="369" t="str">
        <f t="shared" si="0"/>
        <v/>
      </c>
    </row>
    <row r="20" spans="1:19">
      <c r="A20" s="368"/>
      <c r="B20" s="86"/>
      <c r="C20" s="86"/>
      <c r="D20" s="86"/>
      <c r="E20" s="87"/>
      <c r="F20" s="87"/>
      <c r="G20" s="86"/>
      <c r="H20" s="87"/>
      <c r="I20" s="87"/>
      <c r="J20" s="86"/>
      <c r="K20" s="87"/>
      <c r="L20" s="124" t="str">
        <f t="shared" si="1"/>
        <v/>
      </c>
      <c r="M20" s="101"/>
      <c r="N20" s="86"/>
      <c r="O20" s="86"/>
      <c r="P20" s="87"/>
      <c r="Q20" s="87"/>
      <c r="R20" s="87"/>
      <c r="S20" s="369" t="str">
        <f t="shared" si="0"/>
        <v/>
      </c>
    </row>
    <row r="21" spans="1:19">
      <c r="A21" s="368"/>
      <c r="B21" s="86"/>
      <c r="C21" s="86"/>
      <c r="D21" s="86"/>
      <c r="E21" s="87"/>
      <c r="F21" s="87"/>
      <c r="G21" s="86"/>
      <c r="H21" s="87"/>
      <c r="I21" s="87"/>
      <c r="J21" s="86"/>
      <c r="K21" s="87"/>
      <c r="L21" s="124" t="str">
        <f t="shared" si="1"/>
        <v/>
      </c>
      <c r="M21" s="101"/>
      <c r="N21" s="86"/>
      <c r="O21" s="86"/>
      <c r="P21" s="87"/>
      <c r="Q21" s="87"/>
      <c r="R21" s="87"/>
      <c r="S21" s="369" t="str">
        <f t="shared" si="0"/>
        <v/>
      </c>
    </row>
    <row r="22" spans="1:19">
      <c r="A22" s="370"/>
      <c r="B22" s="89"/>
      <c r="C22" s="89"/>
      <c r="D22" s="89"/>
      <c r="E22" s="90"/>
      <c r="F22" s="90"/>
      <c r="G22" s="89"/>
      <c r="H22" s="90"/>
      <c r="I22" s="90"/>
      <c r="J22" s="89"/>
      <c r="K22" s="90"/>
      <c r="L22" s="124" t="str">
        <f t="shared" si="1"/>
        <v/>
      </c>
      <c r="M22" s="122"/>
      <c r="N22" s="89"/>
      <c r="O22" s="89"/>
      <c r="P22" s="90"/>
      <c r="Q22" s="90"/>
      <c r="R22" s="90"/>
      <c r="S22" s="369" t="str">
        <f t="shared" si="0"/>
        <v/>
      </c>
    </row>
    <row r="23" spans="1:19">
      <c r="A23" s="368"/>
      <c r="B23" s="86"/>
      <c r="C23" s="86"/>
      <c r="D23" s="86"/>
      <c r="E23" s="87"/>
      <c r="F23" s="87"/>
      <c r="G23" s="86"/>
      <c r="H23" s="87"/>
      <c r="I23" s="87"/>
      <c r="J23" s="86"/>
      <c r="K23" s="87"/>
      <c r="L23" s="123" t="str">
        <f t="shared" si="1"/>
        <v/>
      </c>
      <c r="M23" s="101"/>
      <c r="N23" s="86"/>
      <c r="O23" s="86"/>
      <c r="P23" s="87"/>
      <c r="Q23" s="87"/>
      <c r="R23" s="87"/>
      <c r="S23" s="371" t="str">
        <f t="shared" si="0"/>
        <v/>
      </c>
    </row>
    <row r="24" spans="1:19">
      <c r="A24" s="368"/>
      <c r="B24" s="86"/>
      <c r="C24" s="86"/>
      <c r="D24" s="86"/>
      <c r="E24" s="87"/>
      <c r="F24" s="87"/>
      <c r="G24" s="86"/>
      <c r="H24" s="87"/>
      <c r="I24" s="87"/>
      <c r="J24" s="86"/>
      <c r="K24" s="87"/>
      <c r="L24" s="124" t="str">
        <f t="shared" si="1"/>
        <v/>
      </c>
      <c r="M24" s="101"/>
      <c r="N24" s="86"/>
      <c r="O24" s="86"/>
      <c r="P24" s="87"/>
      <c r="Q24" s="87"/>
      <c r="R24" s="87"/>
      <c r="S24" s="369" t="str">
        <f t="shared" si="0"/>
        <v/>
      </c>
    </row>
    <row r="25" spans="1:19">
      <c r="A25" s="368"/>
      <c r="B25" s="86"/>
      <c r="C25" s="86"/>
      <c r="D25" s="86"/>
      <c r="E25" s="87"/>
      <c r="F25" s="87"/>
      <c r="G25" s="86"/>
      <c r="H25" s="87"/>
      <c r="I25" s="87"/>
      <c r="J25" s="86"/>
      <c r="K25" s="87"/>
      <c r="L25" s="124" t="str">
        <f t="shared" si="1"/>
        <v/>
      </c>
      <c r="M25" s="101"/>
      <c r="N25" s="86"/>
      <c r="O25" s="86"/>
      <c r="P25" s="87"/>
      <c r="Q25" s="87"/>
      <c r="R25" s="87"/>
      <c r="S25" s="369" t="str">
        <f t="shared" si="0"/>
        <v/>
      </c>
    </row>
    <row r="26" spans="1:19">
      <c r="A26" s="368"/>
      <c r="B26" s="86"/>
      <c r="C26" s="86"/>
      <c r="D26" s="86"/>
      <c r="E26" s="87"/>
      <c r="F26" s="87"/>
      <c r="G26" s="86"/>
      <c r="H26" s="87"/>
      <c r="I26" s="87"/>
      <c r="J26" s="86"/>
      <c r="K26" s="87"/>
      <c r="L26" s="124" t="str">
        <f t="shared" si="1"/>
        <v/>
      </c>
      <c r="M26" s="101"/>
      <c r="N26" s="86"/>
      <c r="O26" s="86"/>
      <c r="P26" s="87"/>
      <c r="Q26" s="87"/>
      <c r="R26" s="87"/>
      <c r="S26" s="369" t="str">
        <f t="shared" si="0"/>
        <v/>
      </c>
    </row>
    <row r="27" spans="1:19">
      <c r="A27" s="370"/>
      <c r="B27" s="89"/>
      <c r="C27" s="89"/>
      <c r="D27" s="89"/>
      <c r="E27" s="90"/>
      <c r="F27" s="90"/>
      <c r="G27" s="89"/>
      <c r="H27" s="90"/>
      <c r="I27" s="90"/>
      <c r="J27" s="89"/>
      <c r="K27" s="90"/>
      <c r="L27" s="125" t="str">
        <f t="shared" si="1"/>
        <v/>
      </c>
      <c r="M27" s="122"/>
      <c r="N27" s="89"/>
      <c r="O27" s="89"/>
      <c r="P27" s="90"/>
      <c r="Q27" s="90"/>
      <c r="R27" s="90"/>
      <c r="S27" s="372" t="str">
        <f t="shared" si="0"/>
        <v/>
      </c>
    </row>
    <row r="28" spans="1:19">
      <c r="A28" s="368"/>
      <c r="B28" s="86"/>
      <c r="C28" s="86"/>
      <c r="D28" s="86"/>
      <c r="E28" s="87"/>
      <c r="F28" s="87"/>
      <c r="G28" s="86"/>
      <c r="H28" s="87"/>
      <c r="I28" s="87"/>
      <c r="J28" s="86"/>
      <c r="K28" s="87"/>
      <c r="L28" s="124" t="str">
        <f t="shared" si="1"/>
        <v/>
      </c>
      <c r="M28" s="101"/>
      <c r="N28" s="86"/>
      <c r="O28" s="86"/>
      <c r="P28" s="87"/>
      <c r="Q28" s="87"/>
      <c r="R28" s="87"/>
      <c r="S28" s="369" t="str">
        <f t="shared" si="0"/>
        <v/>
      </c>
    </row>
    <row r="29" spans="1:19">
      <c r="A29" s="368"/>
      <c r="B29" s="86"/>
      <c r="C29" s="86"/>
      <c r="D29" s="86"/>
      <c r="E29" s="87"/>
      <c r="F29" s="87"/>
      <c r="G29" s="86"/>
      <c r="H29" s="87"/>
      <c r="I29" s="87"/>
      <c r="J29" s="86"/>
      <c r="K29" s="87"/>
      <c r="L29" s="124" t="str">
        <f t="shared" si="1"/>
        <v/>
      </c>
      <c r="M29" s="101"/>
      <c r="N29" s="86"/>
      <c r="O29" s="86"/>
      <c r="P29" s="87"/>
      <c r="Q29" s="87"/>
      <c r="R29" s="87"/>
      <c r="S29" s="369" t="str">
        <f t="shared" si="0"/>
        <v/>
      </c>
    </row>
    <row r="30" spans="1:19">
      <c r="A30" s="368"/>
      <c r="B30" s="86"/>
      <c r="C30" s="86"/>
      <c r="D30" s="86"/>
      <c r="E30" s="87"/>
      <c r="F30" s="87"/>
      <c r="G30" s="86"/>
      <c r="H30" s="87"/>
      <c r="I30" s="87"/>
      <c r="J30" s="86"/>
      <c r="K30" s="87"/>
      <c r="L30" s="124" t="str">
        <f t="shared" si="1"/>
        <v/>
      </c>
      <c r="M30" s="101"/>
      <c r="N30" s="86"/>
      <c r="O30" s="86"/>
      <c r="P30" s="87"/>
      <c r="Q30" s="87"/>
      <c r="R30" s="87"/>
      <c r="S30" s="369" t="str">
        <f t="shared" si="0"/>
        <v/>
      </c>
    </row>
    <row r="31" spans="1:19">
      <c r="A31" s="368"/>
      <c r="B31" s="86"/>
      <c r="C31" s="86"/>
      <c r="D31" s="86"/>
      <c r="E31" s="87"/>
      <c r="F31" s="87"/>
      <c r="G31" s="86"/>
      <c r="H31" s="87"/>
      <c r="I31" s="87"/>
      <c r="J31" s="86"/>
      <c r="K31" s="87"/>
      <c r="L31" s="124" t="str">
        <f t="shared" si="1"/>
        <v/>
      </c>
      <c r="M31" s="101"/>
      <c r="N31" s="86"/>
      <c r="O31" s="86"/>
      <c r="P31" s="87"/>
      <c r="Q31" s="87"/>
      <c r="R31" s="87"/>
      <c r="S31" s="369" t="str">
        <f t="shared" si="0"/>
        <v/>
      </c>
    </row>
    <row r="32" spans="1:19">
      <c r="A32" s="370"/>
      <c r="B32" s="89"/>
      <c r="C32" s="89"/>
      <c r="D32" s="89"/>
      <c r="E32" s="90"/>
      <c r="F32" s="90"/>
      <c r="G32" s="89"/>
      <c r="H32" s="90"/>
      <c r="I32" s="90"/>
      <c r="J32" s="89"/>
      <c r="K32" s="90"/>
      <c r="L32" s="124" t="str">
        <f t="shared" si="1"/>
        <v/>
      </c>
      <c r="M32" s="122"/>
      <c r="N32" s="89"/>
      <c r="O32" s="89"/>
      <c r="P32" s="90"/>
      <c r="Q32" s="90"/>
      <c r="R32" s="90"/>
      <c r="S32" s="369" t="str">
        <f t="shared" si="0"/>
        <v/>
      </c>
    </row>
    <row r="33" spans="1:19">
      <c r="A33" s="368"/>
      <c r="B33" s="86"/>
      <c r="C33" s="86"/>
      <c r="D33" s="86"/>
      <c r="E33" s="87"/>
      <c r="F33" s="87"/>
      <c r="G33" s="86"/>
      <c r="H33" s="87"/>
      <c r="I33" s="87"/>
      <c r="J33" s="86"/>
      <c r="K33" s="87"/>
      <c r="L33" s="123" t="str">
        <f t="shared" si="1"/>
        <v/>
      </c>
      <c r="M33" s="101"/>
      <c r="N33" s="86"/>
      <c r="O33" s="86"/>
      <c r="P33" s="87"/>
      <c r="Q33" s="87"/>
      <c r="R33" s="87"/>
      <c r="S33" s="371" t="str">
        <f t="shared" si="0"/>
        <v/>
      </c>
    </row>
    <row r="34" spans="1:19">
      <c r="A34" s="368"/>
      <c r="B34" s="86"/>
      <c r="C34" s="86"/>
      <c r="D34" s="86"/>
      <c r="E34" s="87"/>
      <c r="F34" s="87"/>
      <c r="G34" s="86"/>
      <c r="H34" s="87"/>
      <c r="I34" s="87"/>
      <c r="J34" s="86"/>
      <c r="K34" s="87"/>
      <c r="L34" s="124" t="str">
        <f t="shared" si="1"/>
        <v/>
      </c>
      <c r="M34" s="101"/>
      <c r="N34" s="86"/>
      <c r="O34" s="86"/>
      <c r="P34" s="87"/>
      <c r="Q34" s="87"/>
      <c r="R34" s="87"/>
      <c r="S34" s="369" t="str">
        <f t="shared" si="0"/>
        <v/>
      </c>
    </row>
    <row r="35" spans="1:19">
      <c r="A35" s="368"/>
      <c r="B35" s="86"/>
      <c r="C35" s="86"/>
      <c r="D35" s="86"/>
      <c r="E35" s="87"/>
      <c r="F35" s="87"/>
      <c r="G35" s="86"/>
      <c r="H35" s="87"/>
      <c r="I35" s="87"/>
      <c r="J35" s="86"/>
      <c r="K35" s="87"/>
      <c r="L35" s="124" t="str">
        <f t="shared" si="1"/>
        <v/>
      </c>
      <c r="M35" s="101"/>
      <c r="N35" s="86"/>
      <c r="O35" s="86"/>
      <c r="P35" s="87"/>
      <c r="Q35" s="87"/>
      <c r="R35" s="87"/>
      <c r="S35" s="369" t="str">
        <f t="shared" si="0"/>
        <v/>
      </c>
    </row>
    <row r="36" spans="1:19">
      <c r="A36" s="368"/>
      <c r="B36" s="86"/>
      <c r="C36" s="86"/>
      <c r="D36" s="86"/>
      <c r="E36" s="87"/>
      <c r="F36" s="87"/>
      <c r="G36" s="86"/>
      <c r="H36" s="87"/>
      <c r="I36" s="87"/>
      <c r="J36" s="86"/>
      <c r="K36" s="87"/>
      <c r="L36" s="124" t="str">
        <f t="shared" si="1"/>
        <v/>
      </c>
      <c r="M36" s="101"/>
      <c r="N36" s="86"/>
      <c r="O36" s="86"/>
      <c r="P36" s="87"/>
      <c r="Q36" s="87"/>
      <c r="R36" s="87"/>
      <c r="S36" s="369" t="str">
        <f t="shared" si="0"/>
        <v/>
      </c>
    </row>
    <row r="37" spans="1:19">
      <c r="A37" s="370"/>
      <c r="B37" s="89"/>
      <c r="C37" s="89"/>
      <c r="D37" s="89"/>
      <c r="E37" s="90"/>
      <c r="F37" s="90"/>
      <c r="G37" s="89"/>
      <c r="H37" s="90"/>
      <c r="I37" s="90"/>
      <c r="J37" s="89"/>
      <c r="K37" s="90"/>
      <c r="L37" s="125" t="str">
        <f t="shared" si="1"/>
        <v/>
      </c>
      <c r="M37" s="122"/>
      <c r="N37" s="89"/>
      <c r="O37" s="89"/>
      <c r="P37" s="90"/>
      <c r="Q37" s="90"/>
      <c r="R37" s="90"/>
      <c r="S37" s="372" t="str">
        <f t="shared" si="0"/>
        <v/>
      </c>
    </row>
    <row r="38" spans="1:19">
      <c r="A38" s="368"/>
      <c r="B38" s="86"/>
      <c r="C38" s="86"/>
      <c r="D38" s="86"/>
      <c r="E38" s="87"/>
      <c r="F38" s="87"/>
      <c r="G38" s="86"/>
      <c r="H38" s="87"/>
      <c r="I38" s="87"/>
      <c r="J38" s="86"/>
      <c r="K38" s="87"/>
      <c r="L38" s="124" t="str">
        <f t="shared" si="1"/>
        <v/>
      </c>
      <c r="M38" s="101"/>
      <c r="N38" s="86"/>
      <c r="O38" s="86"/>
      <c r="P38" s="87"/>
      <c r="Q38" s="87"/>
      <c r="R38" s="87"/>
      <c r="S38" s="369" t="str">
        <f t="shared" si="0"/>
        <v/>
      </c>
    </row>
    <row r="39" spans="1:19">
      <c r="A39" s="368"/>
      <c r="B39" s="93"/>
      <c r="C39" s="93"/>
      <c r="D39" s="93"/>
      <c r="E39" s="88"/>
      <c r="F39" s="88"/>
      <c r="G39" s="93"/>
      <c r="H39" s="88"/>
      <c r="I39" s="88"/>
      <c r="J39" s="93"/>
      <c r="K39" s="88"/>
      <c r="L39" s="124" t="str">
        <f t="shared" si="1"/>
        <v/>
      </c>
      <c r="M39" s="120"/>
      <c r="N39" s="93"/>
      <c r="O39" s="93"/>
      <c r="P39" s="88"/>
      <c r="Q39" s="88"/>
      <c r="R39" s="88"/>
      <c r="S39" s="369" t="str">
        <f t="shared" si="0"/>
        <v/>
      </c>
    </row>
    <row r="40" spans="1:19">
      <c r="A40" s="368"/>
      <c r="B40" s="93"/>
      <c r="C40" s="93"/>
      <c r="D40" s="93"/>
      <c r="E40" s="88"/>
      <c r="F40" s="88"/>
      <c r="G40" s="93"/>
      <c r="H40" s="88"/>
      <c r="I40" s="88"/>
      <c r="J40" s="93"/>
      <c r="K40" s="88"/>
      <c r="L40" s="124" t="str">
        <f t="shared" si="1"/>
        <v/>
      </c>
      <c r="M40" s="120"/>
      <c r="N40" s="93"/>
      <c r="O40" s="93"/>
      <c r="P40" s="88"/>
      <c r="Q40" s="88"/>
      <c r="R40" s="88"/>
      <c r="S40" s="369" t="str">
        <f t="shared" si="0"/>
        <v/>
      </c>
    </row>
    <row r="41" spans="1:19">
      <c r="A41" s="368"/>
      <c r="B41" s="93"/>
      <c r="C41" s="93"/>
      <c r="D41" s="93"/>
      <c r="E41" s="88"/>
      <c r="F41" s="88"/>
      <c r="G41" s="93"/>
      <c r="H41" s="88"/>
      <c r="I41" s="88"/>
      <c r="J41" s="93"/>
      <c r="K41" s="88"/>
      <c r="L41" s="124" t="str">
        <f t="shared" si="1"/>
        <v/>
      </c>
      <c r="M41" s="120"/>
      <c r="N41" s="93"/>
      <c r="O41" s="93"/>
      <c r="P41" s="88"/>
      <c r="Q41" s="88"/>
      <c r="R41" s="88"/>
      <c r="S41" s="369" t="str">
        <f t="shared" si="0"/>
        <v/>
      </c>
    </row>
    <row r="42" spans="1:19">
      <c r="A42" s="368"/>
      <c r="B42" s="93"/>
      <c r="C42" s="93"/>
      <c r="D42" s="93"/>
      <c r="E42" s="88"/>
      <c r="F42" s="88"/>
      <c r="G42" s="93"/>
      <c r="H42" s="88"/>
      <c r="I42" s="88"/>
      <c r="J42" s="93"/>
      <c r="K42" s="88"/>
      <c r="L42" s="124" t="str">
        <f t="shared" si="1"/>
        <v/>
      </c>
      <c r="M42" s="101"/>
      <c r="N42" s="86"/>
      <c r="O42" s="86"/>
      <c r="P42" s="87"/>
      <c r="Q42" s="87"/>
      <c r="R42" s="87"/>
      <c r="S42" s="369" t="str">
        <f t="shared" si="0"/>
        <v/>
      </c>
    </row>
    <row r="43" spans="1:19">
      <c r="A43" s="373"/>
      <c r="B43" s="102"/>
      <c r="C43" s="102"/>
      <c r="D43" s="102"/>
      <c r="E43" s="92"/>
      <c r="F43" s="103"/>
      <c r="G43" s="93"/>
      <c r="H43" s="88"/>
      <c r="I43" s="88"/>
      <c r="J43" s="93"/>
      <c r="K43" s="88"/>
      <c r="L43" s="124" t="str">
        <f t="shared" si="1"/>
        <v/>
      </c>
      <c r="M43" s="104"/>
      <c r="N43" s="105"/>
      <c r="O43" s="105"/>
      <c r="P43" s="106"/>
      <c r="Q43" s="106"/>
      <c r="R43" s="106"/>
      <c r="S43" s="369" t="str">
        <f t="shared" si="0"/>
        <v/>
      </c>
    </row>
    <row r="44" spans="1:19">
      <c r="A44" s="374"/>
      <c r="B44" s="95"/>
      <c r="C44" s="95"/>
      <c r="D44" s="94"/>
      <c r="E44" s="107"/>
      <c r="F44" s="96"/>
      <c r="G44" s="89"/>
      <c r="H44" s="90"/>
      <c r="I44" s="90"/>
      <c r="J44" s="89"/>
      <c r="K44" s="90"/>
      <c r="L44" s="124" t="str">
        <f t="shared" si="1"/>
        <v/>
      </c>
      <c r="M44" s="121"/>
      <c r="N44" s="95"/>
      <c r="O44" s="95"/>
      <c r="P44" s="97"/>
      <c r="Q44" s="97"/>
      <c r="R44" s="97"/>
      <c r="S44" s="369" t="str">
        <f t="shared" si="0"/>
        <v/>
      </c>
    </row>
    <row r="45" spans="1:19">
      <c r="A45" s="375"/>
      <c r="B45" s="98"/>
      <c r="C45" s="98"/>
      <c r="D45" s="91"/>
      <c r="E45" s="108"/>
      <c r="F45" s="99"/>
      <c r="G45" s="86"/>
      <c r="H45" s="87"/>
      <c r="I45" s="87"/>
      <c r="J45" s="86"/>
      <c r="K45" s="87"/>
      <c r="L45" s="123" t="str">
        <f t="shared" si="1"/>
        <v/>
      </c>
      <c r="M45" s="104"/>
      <c r="N45" s="98"/>
      <c r="O45" s="98"/>
      <c r="P45" s="100"/>
      <c r="Q45" s="100"/>
      <c r="R45" s="100"/>
      <c r="S45" s="371" t="str">
        <f t="shared" si="0"/>
        <v/>
      </c>
    </row>
    <row r="46" spans="1:19">
      <c r="A46" s="374"/>
      <c r="B46" s="95"/>
      <c r="C46" s="95"/>
      <c r="D46" s="94"/>
      <c r="E46" s="107"/>
      <c r="F46" s="96"/>
      <c r="G46" s="89"/>
      <c r="H46" s="90"/>
      <c r="I46" s="90"/>
      <c r="J46" s="89"/>
      <c r="K46" s="90"/>
      <c r="L46" s="125" t="str">
        <f t="shared" si="1"/>
        <v/>
      </c>
      <c r="M46" s="121"/>
      <c r="N46" s="95"/>
      <c r="O46" s="95"/>
      <c r="P46" s="97"/>
      <c r="Q46" s="97"/>
      <c r="R46" s="97"/>
      <c r="S46" s="372" t="str">
        <f t="shared" si="0"/>
        <v/>
      </c>
    </row>
    <row r="47" spans="1:19">
      <c r="A47" s="375"/>
      <c r="B47" s="98"/>
      <c r="C47" s="98"/>
      <c r="D47" s="91"/>
      <c r="E47" s="108"/>
      <c r="F47" s="99"/>
      <c r="G47" s="86"/>
      <c r="H47" s="87"/>
      <c r="I47" s="87"/>
      <c r="J47" s="86"/>
      <c r="K47" s="87"/>
      <c r="L47" s="123" t="str">
        <f t="shared" si="1"/>
        <v/>
      </c>
      <c r="M47" s="104"/>
      <c r="N47" s="98"/>
      <c r="O47" s="98"/>
      <c r="P47" s="100"/>
      <c r="Q47" s="100"/>
      <c r="R47" s="100"/>
      <c r="S47" s="369" t="str">
        <f t="shared" si="0"/>
        <v/>
      </c>
    </row>
    <row r="48" spans="1:19">
      <c r="A48" s="375"/>
      <c r="B48" s="98"/>
      <c r="C48" s="98"/>
      <c r="D48" s="91"/>
      <c r="E48" s="108"/>
      <c r="F48" s="99"/>
      <c r="G48" s="86"/>
      <c r="H48" s="87"/>
      <c r="I48" s="87"/>
      <c r="J48" s="86"/>
      <c r="K48" s="87"/>
      <c r="L48" s="124" t="str">
        <f t="shared" si="1"/>
        <v/>
      </c>
      <c r="M48" s="104"/>
      <c r="N48" s="98"/>
      <c r="O48" s="98"/>
      <c r="P48" s="100"/>
      <c r="Q48" s="100"/>
      <c r="R48" s="100"/>
      <c r="S48" s="369" t="str">
        <f t="shared" si="0"/>
        <v/>
      </c>
    </row>
    <row r="49" spans="1:19">
      <c r="A49" s="374"/>
      <c r="B49" s="95"/>
      <c r="C49" s="95"/>
      <c r="D49" s="94"/>
      <c r="E49" s="107"/>
      <c r="F49" s="96"/>
      <c r="G49" s="89"/>
      <c r="H49" s="90"/>
      <c r="I49" s="90"/>
      <c r="J49" s="89"/>
      <c r="K49" s="90"/>
      <c r="L49" s="125" t="str">
        <f t="shared" si="1"/>
        <v/>
      </c>
      <c r="M49" s="121"/>
      <c r="N49" s="95"/>
      <c r="O49" s="95"/>
      <c r="P49" s="97"/>
      <c r="Q49" s="97"/>
      <c r="R49" s="97"/>
      <c r="S49" s="369" t="str">
        <f t="shared" si="0"/>
        <v/>
      </c>
    </row>
    <row r="50" spans="1:19">
      <c r="A50" s="376"/>
      <c r="B50" s="309"/>
      <c r="C50" s="310"/>
      <c r="D50" s="310"/>
      <c r="E50" s="311"/>
      <c r="F50" s="311"/>
      <c r="G50" s="310"/>
      <c r="H50" s="311"/>
      <c r="I50" s="311"/>
      <c r="J50" s="310"/>
      <c r="K50" s="311"/>
      <c r="L50" s="123" t="str">
        <f t="shared" si="1"/>
        <v/>
      </c>
      <c r="M50" s="312"/>
      <c r="N50" s="310"/>
      <c r="O50" s="310"/>
      <c r="P50" s="311"/>
      <c r="Q50" s="311"/>
      <c r="R50" s="311"/>
      <c r="S50" s="371" t="str">
        <f t="shared" si="0"/>
        <v/>
      </c>
    </row>
    <row r="51" spans="1:19" ht="13.5" thickBot="1">
      <c r="A51" s="377"/>
      <c r="B51" s="378"/>
      <c r="C51" s="379"/>
      <c r="D51" s="379"/>
      <c r="E51" s="380"/>
      <c r="F51" s="380"/>
      <c r="G51" s="379"/>
      <c r="H51" s="380"/>
      <c r="I51" s="380"/>
      <c r="J51" s="379"/>
      <c r="K51" s="380"/>
      <c r="L51" s="381" t="str">
        <f t="shared" si="1"/>
        <v/>
      </c>
      <c r="M51" s="382"/>
      <c r="N51" s="379"/>
      <c r="O51" s="379"/>
      <c r="P51" s="380"/>
      <c r="Q51" s="380"/>
      <c r="R51" s="380"/>
      <c r="S51" s="383" t="str">
        <f t="shared" si="0"/>
        <v/>
      </c>
    </row>
    <row r="52" spans="1:19">
      <c r="A52" s="109"/>
      <c r="B52" s="109"/>
      <c r="C52" s="110"/>
      <c r="D52" s="1605"/>
      <c r="E52" s="1605"/>
      <c r="F52" s="1605"/>
      <c r="G52" s="1605"/>
      <c r="H52" s="1605"/>
      <c r="I52" s="1605"/>
      <c r="J52" s="1605"/>
      <c r="K52" s="1605"/>
      <c r="L52" s="1605"/>
      <c r="M52" s="1605"/>
      <c r="N52" s="1605"/>
      <c r="O52" s="1605"/>
      <c r="P52" s="1605"/>
      <c r="Q52" s="1605"/>
      <c r="R52" s="1605"/>
      <c r="S52" s="1605"/>
    </row>
    <row r="53" spans="1:19">
      <c r="A53" s="109"/>
      <c r="B53" s="109"/>
      <c r="C53" s="110"/>
      <c r="D53" s="109"/>
      <c r="E53" s="903"/>
      <c r="F53" s="903"/>
      <c r="G53" s="109"/>
      <c r="H53" s="903"/>
      <c r="I53" s="903"/>
      <c r="J53" s="109"/>
      <c r="K53" s="903"/>
      <c r="L53" s="108"/>
      <c r="M53" s="109"/>
      <c r="N53" s="109"/>
      <c r="O53" s="109"/>
    </row>
    <row r="54" spans="1:19">
      <c r="A54" s="109"/>
      <c r="B54" s="109"/>
      <c r="C54" s="110"/>
      <c r="D54" s="109"/>
      <c r="E54" s="903"/>
      <c r="F54" s="903"/>
      <c r="G54" s="109"/>
      <c r="H54" s="903"/>
      <c r="I54" s="903"/>
      <c r="J54" s="109"/>
      <c r="K54" s="903"/>
      <c r="L54" s="108"/>
      <c r="M54" s="109"/>
      <c r="N54" s="109"/>
      <c r="O54" s="109"/>
    </row>
  </sheetData>
  <mergeCells count="27">
    <mergeCell ref="D52:S52"/>
    <mergeCell ref="L12:L16"/>
    <mergeCell ref="M12:M16"/>
    <mergeCell ref="N12:N16"/>
    <mergeCell ref="O12:S13"/>
    <mergeCell ref="S14:S16"/>
    <mergeCell ref="F12:F16"/>
    <mergeCell ref="I12:I16"/>
    <mergeCell ref="A12:A16"/>
    <mergeCell ref="B12:B16"/>
    <mergeCell ref="K12:K16"/>
    <mergeCell ref="O10:R10"/>
    <mergeCell ref="O8:R8"/>
    <mergeCell ref="O14:O16"/>
    <mergeCell ref="C12:C16"/>
    <mergeCell ref="D12:D16"/>
    <mergeCell ref="E12:E16"/>
    <mergeCell ref="G12:G16"/>
    <mergeCell ref="P14:P16"/>
    <mergeCell ref="H8:L8"/>
    <mergeCell ref="Q14:Q16"/>
    <mergeCell ref="R14:R16"/>
    <mergeCell ref="A1:S1"/>
    <mergeCell ref="O4:R4"/>
    <mergeCell ref="H6:L6"/>
    <mergeCell ref="O6:R6"/>
    <mergeCell ref="A8:B8"/>
  </mergeCells>
  <conditionalFormatting sqref="L17:L21">
    <cfRule type="cellIs" dxfId="4" priority="1" stopIfTrue="1" operator="greaterThanOrEqual">
      <formula>$L69</formula>
    </cfRule>
  </conditionalFormatting>
  <conditionalFormatting sqref="L22:L34">
    <cfRule type="cellIs" dxfId="3" priority="2" stopIfTrue="1" operator="greaterThanOrEqual">
      <formula>$L80</formula>
    </cfRule>
  </conditionalFormatting>
  <conditionalFormatting sqref="L35:L37">
    <cfRule type="cellIs" dxfId="2" priority="3" stopIfTrue="1" operator="greaterThanOrEqual">
      <formula>$L104</formula>
    </cfRule>
  </conditionalFormatting>
  <conditionalFormatting sqref="L38:L41">
    <cfRule type="cellIs" dxfId="1" priority="4" stopIfTrue="1" operator="greaterThanOrEqual">
      <formula>$L112</formula>
    </cfRule>
  </conditionalFormatting>
  <conditionalFormatting sqref="L42:L51">
    <cfRule type="cellIs" dxfId="0" priority="5" stopIfTrue="1" operator="greaterThanOrEqual">
      <formula>$L122</formula>
    </cfRule>
  </conditionalFormatting>
  <pageMargins left="0.17" right="0.25" top="0.41" bottom="0.68" header="0.17" footer="0.16"/>
  <pageSetup scale="80" orientation="landscape"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rgb="FFFFFF00"/>
  </sheetPr>
  <dimension ref="A1:M50"/>
  <sheetViews>
    <sheetView zoomScaleNormal="100" workbookViewId="0">
      <selection activeCell="L46" sqref="L46"/>
    </sheetView>
  </sheetViews>
  <sheetFormatPr defaultColWidth="9.140625" defaultRowHeight="12.75"/>
  <cols>
    <col min="1" max="1" width="7.5703125" style="2" customWidth="1"/>
    <col min="2" max="3" width="15.85546875" style="2" customWidth="1"/>
    <col min="4" max="4" width="4.85546875" style="2" customWidth="1"/>
    <col min="5" max="6" width="19.5703125" style="2" customWidth="1"/>
    <col min="7" max="7" width="8.28515625" style="2" customWidth="1"/>
    <col min="8" max="8" width="15.28515625" style="2" bestFit="1" customWidth="1"/>
    <col min="9" max="9" width="11.85546875" style="2" bestFit="1" customWidth="1"/>
    <col min="10" max="11" width="8.5703125" style="2" customWidth="1"/>
    <col min="12" max="12" width="15.85546875" style="2" customWidth="1"/>
    <col min="13" max="13" width="13.140625" style="2" customWidth="1"/>
    <col min="14" max="16384" width="9.140625" style="2"/>
  </cols>
  <sheetData>
    <row r="1" spans="1:13" ht="57" customHeight="1" thickBot="1">
      <c r="A1" s="1557" t="s">
        <v>719</v>
      </c>
      <c r="B1" s="1611"/>
      <c r="C1" s="1611"/>
      <c r="D1" s="1611"/>
      <c r="E1" s="1611"/>
      <c r="F1" s="1611"/>
      <c r="G1" s="1611"/>
      <c r="H1" s="1611"/>
      <c r="I1" s="1611"/>
      <c r="J1" s="1611"/>
      <c r="K1" s="1611"/>
      <c r="L1" s="1611"/>
      <c r="M1" s="1612"/>
    </row>
    <row r="2" spans="1:13" s="9" customFormat="1" ht="17.25" customHeight="1">
      <c r="A2" s="264"/>
      <c r="M2" s="361"/>
    </row>
    <row r="3" spans="1:13" s="9" customFormat="1" ht="11.25" customHeight="1">
      <c r="A3" s="352" t="s">
        <v>720</v>
      </c>
      <c r="B3" s="112"/>
      <c r="C3" s="112"/>
      <c r="D3" s="113"/>
      <c r="E3" s="111" t="s">
        <v>721</v>
      </c>
      <c r="F3" s="112"/>
      <c r="G3" s="112"/>
      <c r="H3" s="112"/>
      <c r="I3" s="113"/>
      <c r="J3" s="111" t="s">
        <v>715</v>
      </c>
      <c r="K3" s="112"/>
      <c r="L3" s="111" t="s">
        <v>716</v>
      </c>
      <c r="M3" s="362"/>
    </row>
    <row r="4" spans="1:13" s="7" customFormat="1">
      <c r="A4" s="922"/>
      <c r="B4" s="923"/>
      <c r="C4" s="923"/>
      <c r="D4" s="924"/>
      <c r="E4" s="1609"/>
      <c r="F4" s="1610"/>
      <c r="G4" s="1610"/>
      <c r="H4" s="925"/>
      <c r="I4" s="926"/>
      <c r="J4" s="1620">
        <v>35065</v>
      </c>
      <c r="K4" s="1621"/>
      <c r="L4" s="1620">
        <v>35065</v>
      </c>
      <c r="M4" s="1622"/>
    </row>
    <row r="5" spans="1:13" s="9" customFormat="1" ht="11.25">
      <c r="A5" s="352" t="s">
        <v>722</v>
      </c>
      <c r="B5" s="112"/>
      <c r="C5" s="112"/>
      <c r="D5" s="113"/>
      <c r="E5" s="111" t="s">
        <v>723</v>
      </c>
      <c r="F5" s="112"/>
      <c r="G5" s="112"/>
      <c r="H5" s="112"/>
      <c r="I5" s="113"/>
      <c r="J5" s="111" t="s">
        <v>724</v>
      </c>
      <c r="K5" s="112"/>
      <c r="L5" s="112"/>
      <c r="M5" s="362"/>
    </row>
    <row r="6" spans="1:13" s="7" customFormat="1">
      <c r="A6" s="363" t="str">
        <f>INTRO!D34</f>
        <v>PART NUMBER</v>
      </c>
      <c r="B6" s="923"/>
      <c r="C6" s="923"/>
      <c r="D6" s="927"/>
      <c r="E6" s="114"/>
      <c r="F6" s="923"/>
      <c r="G6" s="923"/>
      <c r="H6" s="923"/>
      <c r="I6" s="924"/>
      <c r="J6" s="115"/>
      <c r="K6" s="928"/>
      <c r="L6" s="928"/>
      <c r="M6" s="929"/>
    </row>
    <row r="7" spans="1:13" s="9" customFormat="1" ht="11.25">
      <c r="A7" s="352" t="s">
        <v>725</v>
      </c>
      <c r="B7" s="112"/>
      <c r="C7" s="112"/>
      <c r="D7" s="113"/>
      <c r="E7" s="111" t="s">
        <v>726</v>
      </c>
      <c r="F7" s="112"/>
      <c r="G7" s="112"/>
      <c r="H7" s="112"/>
      <c r="I7" s="113"/>
      <c r="J7" s="111" t="s">
        <v>727</v>
      </c>
      <c r="K7" s="112"/>
      <c r="L7" s="112"/>
      <c r="M7" s="362"/>
    </row>
    <row r="8" spans="1:13" s="7" customFormat="1">
      <c r="A8" s="363" t="str">
        <f>INTRO!D33</f>
        <v>PART NAME</v>
      </c>
      <c r="B8" s="923"/>
      <c r="C8" s="923"/>
      <c r="D8" s="924"/>
      <c r="E8" s="114"/>
      <c r="F8" s="923"/>
      <c r="G8" s="923"/>
      <c r="H8" s="923"/>
      <c r="I8" s="924"/>
      <c r="J8" s="115"/>
      <c r="K8" s="928"/>
      <c r="L8" s="928"/>
      <c r="M8" s="929"/>
    </row>
    <row r="9" spans="1:13" s="9" customFormat="1" ht="11.25">
      <c r="A9" s="352" t="s">
        <v>728</v>
      </c>
      <c r="B9" s="112"/>
      <c r="C9" s="111" t="s">
        <v>729</v>
      </c>
      <c r="D9" s="113"/>
      <c r="E9" s="111" t="s">
        <v>730</v>
      </c>
      <c r="F9" s="112"/>
      <c r="G9" s="112"/>
      <c r="H9" s="112"/>
      <c r="I9" s="113"/>
      <c r="J9" s="111" t="s">
        <v>730</v>
      </c>
      <c r="K9" s="112"/>
      <c r="L9" s="112"/>
      <c r="M9" s="362"/>
    </row>
    <row r="10" spans="1:13" s="7" customFormat="1">
      <c r="A10" s="922"/>
      <c r="B10" s="923"/>
      <c r="C10" s="1615">
        <f>INTRO!D41</f>
        <v>101112</v>
      </c>
      <c r="D10" s="1616"/>
      <c r="E10" s="114"/>
      <c r="F10" s="923"/>
      <c r="G10" s="923"/>
      <c r="H10" s="923"/>
      <c r="I10" s="924"/>
      <c r="J10" s="115"/>
      <c r="K10" s="928"/>
      <c r="L10" s="928"/>
      <c r="M10" s="929"/>
    </row>
    <row r="11" spans="1:13" s="28" customFormat="1" ht="9.75" customHeight="1">
      <c r="A11" s="1582" t="s">
        <v>731</v>
      </c>
      <c r="B11" s="1570" t="s">
        <v>732</v>
      </c>
      <c r="C11" s="1570" t="s">
        <v>733</v>
      </c>
      <c r="D11" s="1564" t="s">
        <v>734</v>
      </c>
      <c r="E11" s="1565"/>
      <c r="F11" s="1613"/>
      <c r="G11" s="1570" t="s">
        <v>735</v>
      </c>
      <c r="H11" s="1564" t="s">
        <v>736</v>
      </c>
      <c r="I11" s="1565"/>
      <c r="J11" s="1565"/>
      <c r="K11" s="1565"/>
      <c r="L11" s="1613"/>
      <c r="M11" s="1617" t="s">
        <v>737</v>
      </c>
    </row>
    <row r="12" spans="1:13" s="28" customFormat="1" ht="9.75" customHeight="1">
      <c r="A12" s="1583"/>
      <c r="B12" s="1571"/>
      <c r="C12" s="1571"/>
      <c r="D12" s="1567"/>
      <c r="E12" s="1568"/>
      <c r="F12" s="1614"/>
      <c r="G12" s="1571"/>
      <c r="H12" s="1567"/>
      <c r="I12" s="1568"/>
      <c r="J12" s="1568"/>
      <c r="K12" s="1568"/>
      <c r="L12" s="1614"/>
      <c r="M12" s="1618"/>
    </row>
    <row r="13" spans="1:13" s="28" customFormat="1" ht="9.75" customHeight="1">
      <c r="A13" s="1583"/>
      <c r="B13" s="1571"/>
      <c r="C13" s="1571"/>
      <c r="D13" s="1606" t="s">
        <v>738</v>
      </c>
      <c r="E13" s="1606" t="s">
        <v>739</v>
      </c>
      <c r="F13" s="1606" t="s">
        <v>740</v>
      </c>
      <c r="G13" s="1571"/>
      <c r="H13" s="84" t="s">
        <v>741</v>
      </c>
      <c r="I13" s="83" t="s">
        <v>742</v>
      </c>
      <c r="J13" s="116" t="s">
        <v>743</v>
      </c>
      <c r="K13" s="117"/>
      <c r="L13" s="1570" t="s">
        <v>744</v>
      </c>
      <c r="M13" s="1618"/>
    </row>
    <row r="14" spans="1:13" s="28" customFormat="1" ht="9.75" customHeight="1">
      <c r="A14" s="1583"/>
      <c r="B14" s="1571"/>
      <c r="C14" s="1571"/>
      <c r="D14" s="1607"/>
      <c r="E14" s="1607"/>
      <c r="F14" s="1607"/>
      <c r="G14" s="1571"/>
      <c r="H14" s="84" t="s">
        <v>745</v>
      </c>
      <c r="I14" s="84" t="s">
        <v>746</v>
      </c>
      <c r="J14" s="1606" t="s">
        <v>747</v>
      </c>
      <c r="K14" s="1606" t="s">
        <v>748</v>
      </c>
      <c r="L14" s="1571"/>
      <c r="M14" s="1618"/>
    </row>
    <row r="15" spans="1:13" s="28" customFormat="1" ht="9.75" customHeight="1">
      <c r="A15" s="1584"/>
      <c r="B15" s="1572"/>
      <c r="C15" s="1572"/>
      <c r="D15" s="1608"/>
      <c r="E15" s="1608"/>
      <c r="F15" s="1608"/>
      <c r="G15" s="1572"/>
      <c r="H15" s="85" t="s">
        <v>412</v>
      </c>
      <c r="I15" s="85" t="s">
        <v>749</v>
      </c>
      <c r="J15" s="1608"/>
      <c r="K15" s="1608"/>
      <c r="L15" s="1572"/>
      <c r="M15" s="1619"/>
    </row>
    <row r="16" spans="1:13">
      <c r="A16" s="356"/>
      <c r="B16" s="86"/>
      <c r="C16" s="86"/>
      <c r="D16" s="87"/>
      <c r="E16" s="86"/>
      <c r="F16" s="86"/>
      <c r="G16" s="86"/>
      <c r="H16" s="86"/>
      <c r="I16" s="87"/>
      <c r="J16" s="87"/>
      <c r="K16" s="87"/>
      <c r="L16" s="87"/>
      <c r="M16" s="364"/>
    </row>
    <row r="17" spans="1:13">
      <c r="A17" s="356"/>
      <c r="B17" s="86"/>
      <c r="C17" s="86"/>
      <c r="D17" s="87"/>
      <c r="E17" s="86"/>
      <c r="F17" s="86"/>
      <c r="G17" s="86"/>
      <c r="H17" s="86"/>
      <c r="I17" s="87"/>
      <c r="J17" s="87"/>
      <c r="K17" s="87"/>
      <c r="L17" s="87"/>
      <c r="M17" s="364"/>
    </row>
    <row r="18" spans="1:13">
      <c r="A18" s="356"/>
      <c r="B18" s="86"/>
      <c r="C18" s="86"/>
      <c r="D18" s="87"/>
      <c r="E18" s="86"/>
      <c r="F18" s="86"/>
      <c r="G18" s="86"/>
      <c r="H18" s="86"/>
      <c r="I18" s="87"/>
      <c r="J18" s="87"/>
      <c r="K18" s="87"/>
      <c r="L18" s="87"/>
      <c r="M18" s="364"/>
    </row>
    <row r="19" spans="1:13">
      <c r="A19" s="356"/>
      <c r="B19" s="86"/>
      <c r="C19" s="86"/>
      <c r="D19" s="87"/>
      <c r="E19" s="86"/>
      <c r="F19" s="86"/>
      <c r="G19" s="86"/>
      <c r="H19" s="86"/>
      <c r="I19" s="87"/>
      <c r="J19" s="87"/>
      <c r="K19" s="87"/>
      <c r="L19" s="87"/>
      <c r="M19" s="364"/>
    </row>
    <row r="20" spans="1:13">
      <c r="A20" s="356"/>
      <c r="B20" s="86"/>
      <c r="C20" s="86"/>
      <c r="D20" s="87"/>
      <c r="E20" s="86"/>
      <c r="F20" s="86"/>
      <c r="G20" s="86"/>
      <c r="H20" s="86"/>
      <c r="I20" s="87"/>
      <c r="J20" s="87"/>
      <c r="K20" s="87"/>
      <c r="L20" s="87"/>
      <c r="M20" s="364"/>
    </row>
    <row r="21" spans="1:13">
      <c r="A21" s="356"/>
      <c r="B21" s="86"/>
      <c r="C21" s="86"/>
      <c r="D21" s="87"/>
      <c r="E21" s="86"/>
      <c r="F21" s="86"/>
      <c r="G21" s="86"/>
      <c r="H21" s="86"/>
      <c r="I21" s="87"/>
      <c r="J21" s="87"/>
      <c r="K21" s="87"/>
      <c r="L21" s="87"/>
      <c r="M21" s="364"/>
    </row>
    <row r="22" spans="1:13">
      <c r="A22" s="356"/>
      <c r="B22" s="86"/>
      <c r="C22" s="86"/>
      <c r="D22" s="87"/>
      <c r="E22" s="86"/>
      <c r="F22" s="86"/>
      <c r="G22" s="86"/>
      <c r="H22" s="86"/>
      <c r="I22" s="87"/>
      <c r="J22" s="87"/>
      <c r="K22" s="87"/>
      <c r="L22" s="87"/>
      <c r="M22" s="364"/>
    </row>
    <row r="23" spans="1:13">
      <c r="A23" s="356"/>
      <c r="B23" s="86"/>
      <c r="C23" s="86"/>
      <c r="D23" s="87"/>
      <c r="E23" s="86"/>
      <c r="F23" s="86"/>
      <c r="G23" s="86"/>
      <c r="H23" s="86"/>
      <c r="I23" s="87"/>
      <c r="J23" s="87"/>
      <c r="K23" s="87"/>
      <c r="L23" s="87"/>
      <c r="M23" s="364"/>
    </row>
    <row r="24" spans="1:13">
      <c r="A24" s="356"/>
      <c r="B24" s="86"/>
      <c r="C24" s="86"/>
      <c r="D24" s="87"/>
      <c r="E24" s="86"/>
      <c r="F24" s="86"/>
      <c r="G24" s="86"/>
      <c r="H24" s="86"/>
      <c r="I24" s="87"/>
      <c r="J24" s="87"/>
      <c r="K24" s="87"/>
      <c r="L24" s="87"/>
      <c r="M24" s="364"/>
    </row>
    <row r="25" spans="1:13">
      <c r="A25" s="356"/>
      <c r="B25" s="86"/>
      <c r="C25" s="86"/>
      <c r="D25" s="87"/>
      <c r="E25" s="86"/>
      <c r="F25" s="86"/>
      <c r="G25" s="86"/>
      <c r="H25" s="86"/>
      <c r="I25" s="87"/>
      <c r="J25" s="87"/>
      <c r="K25" s="87"/>
      <c r="L25" s="87"/>
      <c r="M25" s="364"/>
    </row>
    <row r="26" spans="1:13">
      <c r="A26" s="356"/>
      <c r="B26" s="86"/>
      <c r="C26" s="86"/>
      <c r="D26" s="87"/>
      <c r="E26" s="86"/>
      <c r="F26" s="86"/>
      <c r="G26" s="86"/>
      <c r="H26" s="86"/>
      <c r="I26" s="87"/>
      <c r="J26" s="87"/>
      <c r="K26" s="87"/>
      <c r="L26" s="87"/>
      <c r="M26" s="364"/>
    </row>
    <row r="27" spans="1:13">
      <c r="A27" s="356"/>
      <c r="B27" s="86"/>
      <c r="C27" s="86"/>
      <c r="D27" s="87"/>
      <c r="E27" s="86"/>
      <c r="F27" s="86"/>
      <c r="G27" s="86"/>
      <c r="H27" s="86"/>
      <c r="I27" s="87"/>
      <c r="J27" s="87"/>
      <c r="K27" s="87"/>
      <c r="L27" s="87"/>
      <c r="M27" s="364"/>
    </row>
    <row r="28" spans="1:13">
      <c r="A28" s="356"/>
      <c r="B28" s="86"/>
      <c r="C28" s="86"/>
      <c r="D28" s="87"/>
      <c r="E28" s="86"/>
      <c r="F28" s="86"/>
      <c r="G28" s="86"/>
      <c r="H28" s="86"/>
      <c r="I28" s="87"/>
      <c r="J28" s="87"/>
      <c r="K28" s="87"/>
      <c r="L28" s="87"/>
      <c r="M28" s="364"/>
    </row>
    <row r="29" spans="1:13">
      <c r="A29" s="356"/>
      <c r="B29" s="86"/>
      <c r="C29" s="86"/>
      <c r="D29" s="87"/>
      <c r="E29" s="86"/>
      <c r="F29" s="86"/>
      <c r="G29" s="86"/>
      <c r="H29" s="86"/>
      <c r="I29" s="87"/>
      <c r="J29" s="87"/>
      <c r="K29" s="87"/>
      <c r="L29" s="87"/>
      <c r="M29" s="364"/>
    </row>
    <row r="30" spans="1:13">
      <c r="A30" s="356"/>
      <c r="B30" s="86"/>
      <c r="C30" s="86"/>
      <c r="D30" s="87"/>
      <c r="E30" s="86"/>
      <c r="F30" s="86"/>
      <c r="G30" s="86"/>
      <c r="H30" s="86"/>
      <c r="I30" s="87"/>
      <c r="J30" s="87"/>
      <c r="K30" s="87"/>
      <c r="L30" s="87"/>
      <c r="M30" s="364"/>
    </row>
    <row r="31" spans="1:13">
      <c r="A31" s="356"/>
      <c r="B31" s="86"/>
      <c r="C31" s="86"/>
      <c r="D31" s="87"/>
      <c r="E31" s="86"/>
      <c r="F31" s="86"/>
      <c r="G31" s="86"/>
      <c r="H31" s="86"/>
      <c r="I31" s="87"/>
      <c r="J31" s="87"/>
      <c r="K31" s="87"/>
      <c r="L31" s="87"/>
      <c r="M31" s="364"/>
    </row>
    <row r="32" spans="1:13">
      <c r="A32" s="356"/>
      <c r="B32" s="86"/>
      <c r="C32" s="86"/>
      <c r="D32" s="87"/>
      <c r="E32" s="86"/>
      <c r="F32" s="86"/>
      <c r="G32" s="86"/>
      <c r="H32" s="86"/>
      <c r="I32" s="87"/>
      <c r="J32" s="87"/>
      <c r="K32" s="87"/>
      <c r="L32" s="87"/>
      <c r="M32" s="364"/>
    </row>
    <row r="33" spans="1:13">
      <c r="A33" s="356"/>
      <c r="B33" s="86"/>
      <c r="C33" s="86"/>
      <c r="D33" s="87"/>
      <c r="E33" s="86"/>
      <c r="F33" s="86"/>
      <c r="G33" s="86"/>
      <c r="H33" s="86"/>
      <c r="I33" s="87"/>
      <c r="J33" s="87"/>
      <c r="K33" s="87"/>
      <c r="L33" s="87"/>
      <c r="M33" s="364"/>
    </row>
    <row r="34" spans="1:13">
      <c r="A34" s="356"/>
      <c r="B34" s="86"/>
      <c r="C34" s="86"/>
      <c r="D34" s="87"/>
      <c r="E34" s="86"/>
      <c r="F34" s="86"/>
      <c r="G34" s="86"/>
      <c r="H34" s="86"/>
      <c r="I34" s="87"/>
      <c r="J34" s="87"/>
      <c r="K34" s="87"/>
      <c r="L34" s="87"/>
      <c r="M34" s="364"/>
    </row>
    <row r="35" spans="1:13">
      <c r="A35" s="356"/>
      <c r="B35" s="86"/>
      <c r="C35" s="86"/>
      <c r="D35" s="87"/>
      <c r="E35" s="86"/>
      <c r="F35" s="86"/>
      <c r="G35" s="86"/>
      <c r="H35" s="86"/>
      <c r="I35" s="87"/>
      <c r="J35" s="87"/>
      <c r="K35" s="87"/>
      <c r="L35" s="87"/>
      <c r="M35" s="364"/>
    </row>
    <row r="36" spans="1:13">
      <c r="A36" s="356"/>
      <c r="B36" s="86"/>
      <c r="C36" s="86"/>
      <c r="D36" s="87"/>
      <c r="E36" s="86"/>
      <c r="F36" s="86"/>
      <c r="G36" s="86"/>
      <c r="H36" s="86"/>
      <c r="I36" s="87"/>
      <c r="J36" s="87"/>
      <c r="K36" s="87"/>
      <c r="L36" s="87"/>
      <c r="M36" s="364"/>
    </row>
    <row r="37" spans="1:13">
      <c r="A37" s="356"/>
      <c r="B37" s="86"/>
      <c r="C37" s="86"/>
      <c r="D37" s="87"/>
      <c r="E37" s="86"/>
      <c r="F37" s="86"/>
      <c r="G37" s="86"/>
      <c r="H37" s="86"/>
      <c r="I37" s="87"/>
      <c r="J37" s="87"/>
      <c r="K37" s="87"/>
      <c r="L37" s="87"/>
      <c r="M37" s="364"/>
    </row>
    <row r="38" spans="1:13">
      <c r="A38" s="356"/>
      <c r="B38" s="86"/>
      <c r="C38" s="86"/>
      <c r="D38" s="87"/>
      <c r="E38" s="86"/>
      <c r="F38" s="86"/>
      <c r="G38" s="86"/>
      <c r="H38" s="86"/>
      <c r="I38" s="87"/>
      <c r="J38" s="87"/>
      <c r="K38" s="87"/>
      <c r="L38" s="87"/>
      <c r="M38" s="364"/>
    </row>
    <row r="39" spans="1:13">
      <c r="A39" s="356"/>
      <c r="B39" s="86"/>
      <c r="C39" s="86"/>
      <c r="D39" s="87"/>
      <c r="E39" s="86"/>
      <c r="F39" s="86"/>
      <c r="G39" s="86"/>
      <c r="H39" s="86"/>
      <c r="I39" s="87"/>
      <c r="J39" s="87"/>
      <c r="K39" s="87"/>
      <c r="L39" s="87"/>
      <c r="M39" s="364"/>
    </row>
    <row r="40" spans="1:13">
      <c r="A40" s="356"/>
      <c r="B40" s="86"/>
      <c r="C40" s="86"/>
      <c r="D40" s="87"/>
      <c r="E40" s="86"/>
      <c r="F40" s="86"/>
      <c r="G40" s="86"/>
      <c r="H40" s="86"/>
      <c r="I40" s="87"/>
      <c r="J40" s="87"/>
      <c r="K40" s="87"/>
      <c r="L40" s="87"/>
      <c r="M40" s="364"/>
    </row>
    <row r="41" spans="1:13">
      <c r="A41" s="356"/>
      <c r="B41" s="86"/>
      <c r="C41" s="86"/>
      <c r="D41" s="87"/>
      <c r="E41" s="86"/>
      <c r="F41" s="86"/>
      <c r="G41" s="86"/>
      <c r="H41" s="86"/>
      <c r="I41" s="87"/>
      <c r="J41" s="87"/>
      <c r="K41" s="87"/>
      <c r="L41" s="87"/>
      <c r="M41" s="364"/>
    </row>
    <row r="42" spans="1:13">
      <c r="A42" s="356"/>
      <c r="B42" s="86"/>
      <c r="C42" s="86"/>
      <c r="D42" s="87"/>
      <c r="E42" s="86"/>
      <c r="F42" s="86"/>
      <c r="G42" s="86"/>
      <c r="H42" s="86"/>
      <c r="I42" s="87"/>
      <c r="J42" s="87"/>
      <c r="K42" s="87"/>
      <c r="L42" s="87"/>
      <c r="M42" s="364"/>
    </row>
    <row r="43" spans="1:13">
      <c r="A43" s="356"/>
      <c r="B43" s="86"/>
      <c r="C43" s="86"/>
      <c r="D43" s="87"/>
      <c r="E43" s="86"/>
      <c r="F43" s="86"/>
      <c r="G43" s="86"/>
      <c r="H43" s="86"/>
      <c r="I43" s="87"/>
      <c r="J43" s="87"/>
      <c r="K43" s="87"/>
      <c r="L43" s="87"/>
      <c r="M43" s="364"/>
    </row>
    <row r="44" spans="1:13">
      <c r="A44" s="356"/>
      <c r="B44" s="86"/>
      <c r="C44" s="86"/>
      <c r="D44" s="87"/>
      <c r="E44" s="86"/>
      <c r="F44" s="86"/>
      <c r="G44" s="86"/>
      <c r="H44" s="86"/>
      <c r="I44" s="87"/>
      <c r="J44" s="87"/>
      <c r="K44" s="87"/>
      <c r="L44" s="87"/>
      <c r="M44" s="364"/>
    </row>
    <row r="45" spans="1:13">
      <c r="A45" s="356"/>
      <c r="B45" s="86"/>
      <c r="C45" s="86"/>
      <c r="D45" s="87"/>
      <c r="E45" s="86"/>
      <c r="F45" s="86"/>
      <c r="G45" s="86"/>
      <c r="H45" s="86"/>
      <c r="I45" s="87"/>
      <c r="J45" s="87"/>
      <c r="K45" s="87"/>
      <c r="L45" s="87"/>
      <c r="M45" s="364"/>
    </row>
    <row r="46" spans="1:13">
      <c r="A46" s="356"/>
      <c r="B46" s="86"/>
      <c r="C46" s="86"/>
      <c r="D46" s="87"/>
      <c r="E46" s="86"/>
      <c r="F46" s="86"/>
      <c r="G46" s="86"/>
      <c r="H46" s="86"/>
      <c r="I46" s="87"/>
      <c r="J46" s="87"/>
      <c r="K46" s="87"/>
      <c r="L46" s="87"/>
      <c r="M46" s="364"/>
    </row>
    <row r="47" spans="1:13">
      <c r="A47" s="356"/>
      <c r="B47" s="86"/>
      <c r="C47" s="86"/>
      <c r="D47" s="87"/>
      <c r="E47" s="86"/>
      <c r="F47" s="86"/>
      <c r="G47" s="86"/>
      <c r="H47" s="86"/>
      <c r="I47" s="87"/>
      <c r="J47" s="87"/>
      <c r="K47" s="87"/>
      <c r="L47" s="87"/>
      <c r="M47" s="364"/>
    </row>
    <row r="48" spans="1:13">
      <c r="A48" s="356"/>
      <c r="B48" s="86"/>
      <c r="C48" s="86"/>
      <c r="D48" s="87"/>
      <c r="E48" s="86"/>
      <c r="F48" s="86"/>
      <c r="G48" s="86"/>
      <c r="H48" s="86"/>
      <c r="I48" s="87"/>
      <c r="J48" s="87"/>
      <c r="K48" s="87"/>
      <c r="L48" s="87"/>
      <c r="M48" s="364"/>
    </row>
    <row r="49" spans="1:13">
      <c r="A49" s="356"/>
      <c r="B49" s="86"/>
      <c r="C49" s="86"/>
      <c r="D49" s="87"/>
      <c r="E49" s="86"/>
      <c r="F49" s="86"/>
      <c r="G49" s="86"/>
      <c r="H49" s="86"/>
      <c r="I49" s="87"/>
      <c r="J49" s="87"/>
      <c r="K49" s="87"/>
      <c r="L49" s="87"/>
      <c r="M49" s="364"/>
    </row>
    <row r="50" spans="1:13" ht="13.5" thickBot="1">
      <c r="A50" s="357"/>
      <c r="B50" s="358"/>
      <c r="C50" s="358"/>
      <c r="D50" s="359"/>
      <c r="E50" s="358"/>
      <c r="F50" s="358"/>
      <c r="G50" s="358"/>
      <c r="H50" s="358"/>
      <c r="I50" s="359"/>
      <c r="J50" s="359"/>
      <c r="K50" s="359"/>
      <c r="L50" s="359"/>
      <c r="M50" s="365"/>
    </row>
  </sheetData>
  <customSheetViews>
    <customSheetView guid="{4386EC60-C10A-4757-8A9B-A7E03A340F6B}" showPageBreaks="1">
      <selection activeCell="O29" sqref="O29"/>
      <pageMargins left="0" right="0" top="0" bottom="0" header="0" footer="0"/>
      <printOptions horizontalCentered="1" verticalCentered="1"/>
      <pageSetup scale="89" orientation="landscape" r:id="rId1"/>
      <headerFooter alignWithMargins="0">
        <oddFooter xml:space="preserve">&amp;L&amp;P of &amp;N&amp;RPPAP: Revision 1.4
Date: 4/12/12
</oddFooter>
      </headerFooter>
    </customSheetView>
  </customSheetViews>
  <mergeCells count="18">
    <mergeCell ref="E4:G4"/>
    <mergeCell ref="A1:M1"/>
    <mergeCell ref="A11:A15"/>
    <mergeCell ref="B11:B15"/>
    <mergeCell ref="K14:K15"/>
    <mergeCell ref="L13:L15"/>
    <mergeCell ref="D11:F12"/>
    <mergeCell ref="H11:L12"/>
    <mergeCell ref="C10:D10"/>
    <mergeCell ref="M11:M15"/>
    <mergeCell ref="J4:K4"/>
    <mergeCell ref="L4:M4"/>
    <mergeCell ref="C11:C15"/>
    <mergeCell ref="D13:D15"/>
    <mergeCell ref="E13:E15"/>
    <mergeCell ref="F13:F15"/>
    <mergeCell ref="G11:G15"/>
    <mergeCell ref="J14:J15"/>
  </mergeCells>
  <phoneticPr fontId="26" type="noConversion"/>
  <printOptions horizontalCentered="1"/>
  <pageMargins left="0.17" right="0.25" top="0.41" bottom="0.68" header="0.17" footer="0.16"/>
  <pageSetup scale="80" orientation="landscape"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62467" r:id="rId5" name="Check Box 3">
              <controlPr locked="0" defaultSize="0" autoFill="0" autoLine="0" autoPict="0">
                <anchor moveWithCells="1">
                  <from>
                    <xdr:col>0</xdr:col>
                    <xdr:colOff>38100</xdr:colOff>
                    <xdr:row>1</xdr:row>
                    <xdr:rowOff>0</xdr:rowOff>
                  </from>
                  <to>
                    <xdr:col>1</xdr:col>
                    <xdr:colOff>581025</xdr:colOff>
                    <xdr:row>2</xdr:row>
                    <xdr:rowOff>0</xdr:rowOff>
                  </to>
                </anchor>
              </controlPr>
            </control>
          </mc:Choice>
        </mc:AlternateContent>
        <mc:AlternateContent xmlns:mc="http://schemas.openxmlformats.org/markup-compatibility/2006">
          <mc:Choice Requires="x14">
            <control shapeId="62468" r:id="rId6" name="Check Box 4">
              <controlPr locked="0" defaultSize="0" autoFill="0" autoLine="0" autoPict="0">
                <anchor moveWithCells="1">
                  <from>
                    <xdr:col>1</xdr:col>
                    <xdr:colOff>409575</xdr:colOff>
                    <xdr:row>1</xdr:row>
                    <xdr:rowOff>0</xdr:rowOff>
                  </from>
                  <to>
                    <xdr:col>2</xdr:col>
                    <xdr:colOff>552450</xdr:colOff>
                    <xdr:row>2</xdr:row>
                    <xdr:rowOff>0</xdr:rowOff>
                  </to>
                </anchor>
              </controlPr>
            </control>
          </mc:Choice>
        </mc:AlternateContent>
        <mc:AlternateContent xmlns:mc="http://schemas.openxmlformats.org/markup-compatibility/2006">
          <mc:Choice Requires="x14">
            <control shapeId="62469" r:id="rId7" name="Check Box 5">
              <controlPr locked="0" defaultSize="0" autoFill="0" autoLine="0" autoPict="0">
                <anchor moveWithCells="1">
                  <from>
                    <xdr:col>2</xdr:col>
                    <xdr:colOff>523875</xdr:colOff>
                    <xdr:row>1</xdr:row>
                    <xdr:rowOff>0</xdr:rowOff>
                  </from>
                  <to>
                    <xdr:col>4</xdr:col>
                    <xdr:colOff>485775</xdr:colOff>
                    <xdr:row>2</xdr:row>
                    <xdr:rowOff>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5">
    <tabColor indexed="11"/>
  </sheetPr>
  <dimension ref="A1:O49"/>
  <sheetViews>
    <sheetView zoomScaleNormal="100" workbookViewId="0">
      <selection activeCell="J57" sqref="J57"/>
    </sheetView>
  </sheetViews>
  <sheetFormatPr defaultColWidth="9.140625" defaultRowHeight="12.75"/>
  <cols>
    <col min="1" max="3" width="11.5703125" style="2" customWidth="1"/>
    <col min="4" max="5" width="11.5703125" style="4" customWidth="1"/>
    <col min="6" max="7" width="11.5703125" style="2" customWidth="1"/>
    <col min="8" max="8" width="11.5703125" style="8" customWidth="1"/>
    <col min="9" max="11" width="11.5703125" style="2" customWidth="1"/>
    <col min="12" max="12" width="3.85546875" style="2" customWidth="1"/>
    <col min="13" max="16384" width="9.140625" style="2"/>
  </cols>
  <sheetData>
    <row r="1" spans="1:15" ht="57" customHeight="1" thickBot="1">
      <c r="A1" s="401"/>
      <c r="B1" s="716"/>
      <c r="C1" s="1418" t="s">
        <v>750</v>
      </c>
      <c r="D1" s="1418"/>
      <c r="E1" s="1418"/>
      <c r="F1" s="1418"/>
      <c r="G1" s="1418"/>
      <c r="H1" s="1418"/>
      <c r="I1" s="1418"/>
      <c r="J1" s="1418"/>
      <c r="K1" s="1418"/>
      <c r="L1" s="1419"/>
    </row>
    <row r="2" spans="1:15" ht="12" customHeight="1">
      <c r="A2" s="713" t="s">
        <v>403</v>
      </c>
      <c r="B2" s="714"/>
      <c r="C2" s="1637" t="str">
        <f>INTRO!$D$40</f>
        <v xml:space="preserve">SUPPLIER NAME </v>
      </c>
      <c r="D2" s="1637"/>
      <c r="E2" s="1637"/>
      <c r="F2" s="1637"/>
      <c r="G2" s="1637"/>
      <c r="H2" s="715" t="s">
        <v>195</v>
      </c>
      <c r="I2" s="1632" t="str">
        <f>INTRO!$D$34</f>
        <v>PART NUMBER</v>
      </c>
      <c r="J2" s="1632"/>
      <c r="K2" s="1632"/>
      <c r="L2" s="1633"/>
      <c r="N2" s="9"/>
      <c r="O2" s="3"/>
    </row>
    <row r="3" spans="1:15" ht="13.5" thickBot="1">
      <c r="A3" s="42" t="s">
        <v>404</v>
      </c>
      <c r="B3" s="41"/>
      <c r="C3" s="1364">
        <f>INTRO!$D$41</f>
        <v>101112</v>
      </c>
      <c r="D3" s="1364"/>
      <c r="E3" s="1364"/>
      <c r="F3" s="1364"/>
      <c r="G3" s="1364"/>
      <c r="H3" s="37" t="s">
        <v>405</v>
      </c>
      <c r="I3" s="1346" t="str">
        <f>INTRO!$D$33</f>
        <v>PART NAME</v>
      </c>
      <c r="J3" s="1346"/>
      <c r="K3" s="1346"/>
      <c r="L3" s="1347"/>
    </row>
    <row r="4" spans="1:15" ht="13.5" thickBot="1">
      <c r="A4" s="349"/>
      <c r="B4" s="3"/>
      <c r="C4" s="45"/>
      <c r="D4" s="45"/>
      <c r="E4" s="45"/>
      <c r="F4" s="45"/>
      <c r="G4" s="45"/>
      <c r="H4" s="38"/>
      <c r="I4" s="46"/>
      <c r="J4" s="46"/>
      <c r="K4" s="46"/>
      <c r="L4" s="350"/>
    </row>
    <row r="5" spans="1:15" ht="12.75" customHeight="1">
      <c r="A5" s="1641"/>
      <c r="B5" s="1642"/>
      <c r="C5" s="1642"/>
      <c r="D5" s="1634"/>
      <c r="E5" s="1634"/>
      <c r="F5" s="1634"/>
      <c r="G5" s="1635"/>
      <c r="H5" s="1638" t="s">
        <v>751</v>
      </c>
      <c r="I5" s="1320"/>
      <c r="J5" s="1320"/>
      <c r="K5" s="1337" t="str">
        <f>INTRO!$D$35</f>
        <v>ERL DATE</v>
      </c>
      <c r="L5" s="1338"/>
      <c r="N5" s="9"/>
      <c r="O5" s="3"/>
    </row>
    <row r="6" spans="1:15" ht="13.5" thickBot="1">
      <c r="A6" s="322"/>
      <c r="B6" s="1639"/>
      <c r="C6" s="1639"/>
      <c r="D6" s="1639"/>
      <c r="E6" s="1639"/>
      <c r="F6" s="1639"/>
      <c r="G6" s="1640"/>
      <c r="H6" s="1636" t="s">
        <v>111</v>
      </c>
      <c r="I6" s="1349"/>
      <c r="J6" s="1349"/>
      <c r="K6" s="1343"/>
      <c r="L6" s="1348"/>
    </row>
    <row r="7" spans="1:15" ht="15" customHeight="1">
      <c r="A7" s="666" t="s">
        <v>752</v>
      </c>
      <c r="B7" s="930"/>
      <c r="C7" s="59"/>
      <c r="D7" s="59"/>
      <c r="E7" s="59"/>
      <c r="F7" s="59"/>
      <c r="G7" s="59"/>
      <c r="H7" s="36"/>
      <c r="I7" s="36"/>
      <c r="J7" s="36"/>
      <c r="K7" s="59"/>
      <c r="L7" s="351"/>
    </row>
    <row r="8" spans="1:15" ht="15" customHeight="1">
      <c r="A8" s="666"/>
      <c r="B8" s="667" t="s">
        <v>753</v>
      </c>
      <c r="C8" s="59"/>
      <c r="D8" s="59"/>
      <c r="E8" s="59"/>
      <c r="F8" s="59"/>
      <c r="G8" s="59"/>
      <c r="H8" s="36"/>
      <c r="I8" s="36"/>
      <c r="J8" s="36"/>
      <c r="K8" s="59"/>
      <c r="L8" s="351"/>
    </row>
    <row r="9" spans="1:15" ht="15" customHeight="1" thickBot="1">
      <c r="A9" s="666"/>
      <c r="B9" s="667" t="s">
        <v>754</v>
      </c>
      <c r="C9" s="59"/>
      <c r="D9" s="59"/>
      <c r="E9" s="59"/>
      <c r="F9" s="59"/>
      <c r="G9" s="59"/>
      <c r="H9" s="36"/>
      <c r="I9" s="36"/>
      <c r="J9" s="36"/>
      <c r="K9" s="59"/>
      <c r="L9" s="351"/>
    </row>
    <row r="10" spans="1:15" ht="18.75" customHeight="1" thickBot="1">
      <c r="A10" s="1623" t="s">
        <v>755</v>
      </c>
      <c r="B10" s="1624"/>
      <c r="C10" s="1624"/>
      <c r="D10" s="1624"/>
      <c r="E10" s="1624"/>
      <c r="F10" s="1624"/>
      <c r="G10" s="1624"/>
      <c r="H10" s="1624"/>
      <c r="I10" s="1624"/>
      <c r="J10" s="1624"/>
      <c r="K10" s="1624"/>
      <c r="L10" s="1625"/>
    </row>
    <row r="11" spans="1:15" s="10" customFormat="1">
      <c r="A11" s="1410"/>
      <c r="B11" s="1626"/>
      <c r="C11" s="1626"/>
      <c r="D11" s="1626"/>
      <c r="E11" s="1626"/>
      <c r="F11" s="1626"/>
      <c r="G11" s="1626"/>
      <c r="H11" s="1626"/>
      <c r="I11" s="1626"/>
      <c r="J11" s="1626"/>
      <c r="K11" s="1626"/>
      <c r="L11" s="1627"/>
    </row>
    <row r="12" spans="1:15" s="15" customFormat="1" ht="15">
      <c r="A12" s="1450"/>
      <c r="B12" s="1628"/>
      <c r="C12" s="1628"/>
      <c r="D12" s="1628"/>
      <c r="E12" s="1628"/>
      <c r="F12" s="1628"/>
      <c r="G12" s="1628"/>
      <c r="H12" s="1628"/>
      <c r="I12" s="1628"/>
      <c r="J12" s="1628"/>
      <c r="K12" s="1628"/>
      <c r="L12" s="1629"/>
    </row>
    <row r="13" spans="1:15" s="15" customFormat="1" ht="15">
      <c r="A13" s="1450"/>
      <c r="B13" s="1628"/>
      <c r="C13" s="1628"/>
      <c r="D13" s="1628"/>
      <c r="E13" s="1628"/>
      <c r="F13" s="1628"/>
      <c r="G13" s="1628"/>
      <c r="H13" s="1628"/>
      <c r="I13" s="1628"/>
      <c r="J13" s="1628"/>
      <c r="K13" s="1628"/>
      <c r="L13" s="1629"/>
    </row>
    <row r="14" spans="1:15" s="15" customFormat="1" ht="15">
      <c r="A14" s="1450"/>
      <c r="B14" s="1628"/>
      <c r="C14" s="1628"/>
      <c r="D14" s="1628"/>
      <c r="E14" s="1628"/>
      <c r="F14" s="1628"/>
      <c r="G14" s="1628"/>
      <c r="H14" s="1628"/>
      <c r="I14" s="1628"/>
      <c r="J14" s="1628"/>
      <c r="K14" s="1628"/>
      <c r="L14" s="1629"/>
    </row>
    <row r="15" spans="1:15" s="15" customFormat="1" ht="15">
      <c r="A15" s="1450"/>
      <c r="B15" s="1628"/>
      <c r="C15" s="1628"/>
      <c r="D15" s="1628"/>
      <c r="E15" s="1628"/>
      <c r="F15" s="1628"/>
      <c r="G15" s="1628"/>
      <c r="H15" s="1628"/>
      <c r="I15" s="1628"/>
      <c r="J15" s="1628"/>
      <c r="K15" s="1628"/>
      <c r="L15" s="1629"/>
    </row>
    <row r="16" spans="1:15" s="15" customFormat="1" ht="15">
      <c r="A16" s="1450"/>
      <c r="B16" s="1628"/>
      <c r="C16" s="1628"/>
      <c r="D16" s="1628"/>
      <c r="E16" s="1628"/>
      <c r="F16" s="1628"/>
      <c r="G16" s="1628"/>
      <c r="H16" s="1628"/>
      <c r="I16" s="1628"/>
      <c r="J16" s="1628"/>
      <c r="K16" s="1628"/>
      <c r="L16" s="1629"/>
    </row>
    <row r="17" spans="1:12" s="15" customFormat="1" ht="15">
      <c r="A17" s="1450"/>
      <c r="B17" s="1628"/>
      <c r="C17" s="1628"/>
      <c r="D17" s="1628"/>
      <c r="E17" s="1628"/>
      <c r="F17" s="1628"/>
      <c r="G17" s="1628"/>
      <c r="H17" s="1628"/>
      <c r="I17" s="1628"/>
      <c r="J17" s="1628"/>
      <c r="K17" s="1628"/>
      <c r="L17" s="1629"/>
    </row>
    <row r="18" spans="1:12" s="15" customFormat="1" ht="15">
      <c r="A18" s="1450"/>
      <c r="B18" s="1628"/>
      <c r="C18" s="1628"/>
      <c r="D18" s="1628"/>
      <c r="E18" s="1628"/>
      <c r="F18" s="1628"/>
      <c r="G18" s="1628"/>
      <c r="H18" s="1628"/>
      <c r="I18" s="1628"/>
      <c r="J18" s="1628"/>
      <c r="K18" s="1628"/>
      <c r="L18" s="1629"/>
    </row>
    <row r="19" spans="1:12" s="15" customFormat="1" ht="15">
      <c r="A19" s="1450"/>
      <c r="B19" s="1628"/>
      <c r="C19" s="1628"/>
      <c r="D19" s="1628"/>
      <c r="E19" s="1628"/>
      <c r="F19" s="1628"/>
      <c r="G19" s="1628"/>
      <c r="H19" s="1628"/>
      <c r="I19" s="1628"/>
      <c r="J19" s="1628"/>
      <c r="K19" s="1628"/>
      <c r="L19" s="1629"/>
    </row>
    <row r="20" spans="1:12" s="15" customFormat="1" ht="15">
      <c r="A20" s="1450"/>
      <c r="B20" s="1628"/>
      <c r="C20" s="1628"/>
      <c r="D20" s="1628"/>
      <c r="E20" s="1628"/>
      <c r="F20" s="1628"/>
      <c r="G20" s="1628"/>
      <c r="H20" s="1628"/>
      <c r="I20" s="1628"/>
      <c r="J20" s="1628"/>
      <c r="K20" s="1628"/>
      <c r="L20" s="1629"/>
    </row>
    <row r="21" spans="1:12" s="15" customFormat="1" ht="15">
      <c r="A21" s="1450"/>
      <c r="B21" s="1628"/>
      <c r="C21" s="1628"/>
      <c r="D21" s="1628"/>
      <c r="E21" s="1628"/>
      <c r="F21" s="1628"/>
      <c r="G21" s="1628"/>
      <c r="H21" s="1628"/>
      <c r="I21" s="1628"/>
      <c r="J21" s="1628"/>
      <c r="K21" s="1628"/>
      <c r="L21" s="1629"/>
    </row>
    <row r="22" spans="1:12" s="15" customFormat="1" ht="15">
      <c r="A22" s="1450"/>
      <c r="B22" s="1628"/>
      <c r="C22" s="1628"/>
      <c r="D22" s="1628"/>
      <c r="E22" s="1628"/>
      <c r="F22" s="1628"/>
      <c r="G22" s="1628"/>
      <c r="H22" s="1628"/>
      <c r="I22" s="1628"/>
      <c r="J22" s="1628"/>
      <c r="K22" s="1628"/>
      <c r="L22" s="1629"/>
    </row>
    <row r="23" spans="1:12" s="15" customFormat="1" ht="15">
      <c r="A23" s="1450"/>
      <c r="B23" s="1628"/>
      <c r="C23" s="1628"/>
      <c r="D23" s="1628"/>
      <c r="E23" s="1628"/>
      <c r="F23" s="1628"/>
      <c r="G23" s="1628"/>
      <c r="H23" s="1628"/>
      <c r="I23" s="1628"/>
      <c r="J23" s="1628"/>
      <c r="K23" s="1628"/>
      <c r="L23" s="1629"/>
    </row>
    <row r="24" spans="1:12" s="15" customFormat="1" ht="15">
      <c r="A24" s="1450"/>
      <c r="B24" s="1628"/>
      <c r="C24" s="1628"/>
      <c r="D24" s="1628"/>
      <c r="E24" s="1628"/>
      <c r="F24" s="1628"/>
      <c r="G24" s="1628"/>
      <c r="H24" s="1628"/>
      <c r="I24" s="1628"/>
      <c r="J24" s="1628"/>
      <c r="K24" s="1628"/>
      <c r="L24" s="1629"/>
    </row>
    <row r="25" spans="1:12" s="15" customFormat="1" ht="15">
      <c r="A25" s="1450"/>
      <c r="B25" s="1628"/>
      <c r="C25" s="1628"/>
      <c r="D25" s="1628"/>
      <c r="E25" s="1628"/>
      <c r="F25" s="1628"/>
      <c r="G25" s="1628"/>
      <c r="H25" s="1628"/>
      <c r="I25" s="1628"/>
      <c r="J25" s="1628"/>
      <c r="K25" s="1628"/>
      <c r="L25" s="1629"/>
    </row>
    <row r="26" spans="1:12" s="15" customFormat="1" ht="15">
      <c r="A26" s="1450"/>
      <c r="B26" s="1628"/>
      <c r="C26" s="1628"/>
      <c r="D26" s="1628"/>
      <c r="E26" s="1628"/>
      <c r="F26" s="1628"/>
      <c r="G26" s="1628"/>
      <c r="H26" s="1628"/>
      <c r="I26" s="1628"/>
      <c r="J26" s="1628"/>
      <c r="K26" s="1628"/>
      <c r="L26" s="1629"/>
    </row>
    <row r="27" spans="1:12" s="15" customFormat="1" ht="15.75" thickBot="1">
      <c r="A27" s="1411"/>
      <c r="B27" s="1630"/>
      <c r="C27" s="1630"/>
      <c r="D27" s="1630"/>
      <c r="E27" s="1630"/>
      <c r="F27" s="1630"/>
      <c r="G27" s="1630"/>
      <c r="H27" s="1630"/>
      <c r="I27" s="1630"/>
      <c r="J27" s="1630"/>
      <c r="K27" s="1630"/>
      <c r="L27" s="1631"/>
    </row>
    <row r="28" spans="1:12" ht="18.75" customHeight="1" thickBot="1">
      <c r="A28" s="1623" t="s">
        <v>756</v>
      </c>
      <c r="B28" s="1624"/>
      <c r="C28" s="1624"/>
      <c r="D28" s="1624"/>
      <c r="E28" s="1624"/>
      <c r="F28" s="1624"/>
      <c r="G28" s="1624"/>
      <c r="H28" s="1624"/>
      <c r="I28" s="1624"/>
      <c r="J28" s="1624"/>
      <c r="K28" s="1624"/>
      <c r="L28" s="1625"/>
    </row>
    <row r="29" spans="1:12" s="15" customFormat="1" ht="15">
      <c r="A29" s="1410"/>
      <c r="B29" s="1626"/>
      <c r="C29" s="1626"/>
      <c r="D29" s="1626"/>
      <c r="E29" s="1626"/>
      <c r="F29" s="1626"/>
      <c r="G29" s="1626"/>
      <c r="H29" s="1626"/>
      <c r="I29" s="1626"/>
      <c r="J29" s="1626"/>
      <c r="K29" s="1626"/>
      <c r="L29" s="1627"/>
    </row>
    <row r="30" spans="1:12" s="15" customFormat="1" ht="15">
      <c r="A30" s="1450"/>
      <c r="B30" s="1628"/>
      <c r="C30" s="1628"/>
      <c r="D30" s="1628"/>
      <c r="E30" s="1628"/>
      <c r="F30" s="1628"/>
      <c r="G30" s="1628"/>
      <c r="H30" s="1628"/>
      <c r="I30" s="1628"/>
      <c r="J30" s="1628"/>
      <c r="K30" s="1628"/>
      <c r="L30" s="1629"/>
    </row>
    <row r="31" spans="1:12" s="15" customFormat="1" ht="15">
      <c r="A31" s="1450"/>
      <c r="B31" s="1628"/>
      <c r="C31" s="1628"/>
      <c r="D31" s="1628"/>
      <c r="E31" s="1628"/>
      <c r="F31" s="1628"/>
      <c r="G31" s="1628"/>
      <c r="H31" s="1628"/>
      <c r="I31" s="1628"/>
      <c r="J31" s="1628"/>
      <c r="K31" s="1628"/>
      <c r="L31" s="1629"/>
    </row>
    <row r="32" spans="1:12" s="15" customFormat="1" ht="15">
      <c r="A32" s="1450"/>
      <c r="B32" s="1628"/>
      <c r="C32" s="1628"/>
      <c r="D32" s="1628"/>
      <c r="E32" s="1628"/>
      <c r="F32" s="1628"/>
      <c r="G32" s="1628"/>
      <c r="H32" s="1628"/>
      <c r="I32" s="1628"/>
      <c r="J32" s="1628"/>
      <c r="K32" s="1628"/>
      <c r="L32" s="1629"/>
    </row>
    <row r="33" spans="1:12" s="15" customFormat="1" ht="15">
      <c r="A33" s="1450"/>
      <c r="B33" s="1628"/>
      <c r="C33" s="1628"/>
      <c r="D33" s="1628"/>
      <c r="E33" s="1628"/>
      <c r="F33" s="1628"/>
      <c r="G33" s="1628"/>
      <c r="H33" s="1628"/>
      <c r="I33" s="1628"/>
      <c r="J33" s="1628"/>
      <c r="K33" s="1628"/>
      <c r="L33" s="1629"/>
    </row>
    <row r="34" spans="1:12" s="15" customFormat="1" ht="15">
      <c r="A34" s="1450"/>
      <c r="B34" s="1628"/>
      <c r="C34" s="1628"/>
      <c r="D34" s="1628"/>
      <c r="E34" s="1628"/>
      <c r="F34" s="1628"/>
      <c r="G34" s="1628"/>
      <c r="H34" s="1628"/>
      <c r="I34" s="1628"/>
      <c r="J34" s="1628"/>
      <c r="K34" s="1628"/>
      <c r="L34" s="1629"/>
    </row>
    <row r="35" spans="1:12" s="15" customFormat="1" ht="15">
      <c r="A35" s="1450"/>
      <c r="B35" s="1628"/>
      <c r="C35" s="1628"/>
      <c r="D35" s="1628"/>
      <c r="E35" s="1628"/>
      <c r="F35" s="1628"/>
      <c r="G35" s="1628"/>
      <c r="H35" s="1628"/>
      <c r="I35" s="1628"/>
      <c r="J35" s="1628"/>
      <c r="K35" s="1628"/>
      <c r="L35" s="1629"/>
    </row>
    <row r="36" spans="1:12" s="15" customFormat="1" ht="15">
      <c r="A36" s="1450"/>
      <c r="B36" s="1628"/>
      <c r="C36" s="1628"/>
      <c r="D36" s="1628"/>
      <c r="E36" s="1628"/>
      <c r="F36" s="1628"/>
      <c r="G36" s="1628"/>
      <c r="H36" s="1628"/>
      <c r="I36" s="1628"/>
      <c r="J36" s="1628"/>
      <c r="K36" s="1628"/>
      <c r="L36" s="1629"/>
    </row>
    <row r="37" spans="1:12" s="15" customFormat="1" ht="15">
      <c r="A37" s="1450"/>
      <c r="B37" s="1628"/>
      <c r="C37" s="1628"/>
      <c r="D37" s="1628"/>
      <c r="E37" s="1628"/>
      <c r="F37" s="1628"/>
      <c r="G37" s="1628"/>
      <c r="H37" s="1628"/>
      <c r="I37" s="1628"/>
      <c r="J37" s="1628"/>
      <c r="K37" s="1628"/>
      <c r="L37" s="1629"/>
    </row>
    <row r="38" spans="1:12" s="15" customFormat="1" ht="15">
      <c r="A38" s="1450"/>
      <c r="B38" s="1628"/>
      <c r="C38" s="1628"/>
      <c r="D38" s="1628"/>
      <c r="E38" s="1628"/>
      <c r="F38" s="1628"/>
      <c r="G38" s="1628"/>
      <c r="H38" s="1628"/>
      <c r="I38" s="1628"/>
      <c r="J38" s="1628"/>
      <c r="K38" s="1628"/>
      <c r="L38" s="1629"/>
    </row>
    <row r="39" spans="1:12" s="15" customFormat="1" ht="15">
      <c r="A39" s="1450"/>
      <c r="B39" s="1628"/>
      <c r="C39" s="1628"/>
      <c r="D39" s="1628"/>
      <c r="E39" s="1628"/>
      <c r="F39" s="1628"/>
      <c r="G39" s="1628"/>
      <c r="H39" s="1628"/>
      <c r="I39" s="1628"/>
      <c r="J39" s="1628"/>
      <c r="K39" s="1628"/>
      <c r="L39" s="1629"/>
    </row>
    <row r="40" spans="1:12" s="15" customFormat="1" ht="15">
      <c r="A40" s="1450"/>
      <c r="B40" s="1628"/>
      <c r="C40" s="1628"/>
      <c r="D40" s="1628"/>
      <c r="E40" s="1628"/>
      <c r="F40" s="1628"/>
      <c r="G40" s="1628"/>
      <c r="H40" s="1628"/>
      <c r="I40" s="1628"/>
      <c r="J40" s="1628"/>
      <c r="K40" s="1628"/>
      <c r="L40" s="1629"/>
    </row>
    <row r="41" spans="1:12" s="15" customFormat="1" ht="15">
      <c r="A41" s="1450"/>
      <c r="B41" s="1628"/>
      <c r="C41" s="1628"/>
      <c r="D41" s="1628"/>
      <c r="E41" s="1628"/>
      <c r="F41" s="1628"/>
      <c r="G41" s="1628"/>
      <c r="H41" s="1628"/>
      <c r="I41" s="1628"/>
      <c r="J41" s="1628"/>
      <c r="K41" s="1628"/>
      <c r="L41" s="1629"/>
    </row>
    <row r="42" spans="1:12" s="15" customFormat="1" ht="15">
      <c r="A42" s="1450"/>
      <c r="B42" s="1628"/>
      <c r="C42" s="1628"/>
      <c r="D42" s="1628"/>
      <c r="E42" s="1628"/>
      <c r="F42" s="1628"/>
      <c r="G42" s="1628"/>
      <c r="H42" s="1628"/>
      <c r="I42" s="1628"/>
      <c r="J42" s="1628"/>
      <c r="K42" s="1628"/>
      <c r="L42" s="1629"/>
    </row>
    <row r="43" spans="1:12" s="15" customFormat="1" ht="15">
      <c r="A43" s="1450"/>
      <c r="B43" s="1628"/>
      <c r="C43" s="1628"/>
      <c r="D43" s="1628"/>
      <c r="E43" s="1628"/>
      <c r="F43" s="1628"/>
      <c r="G43" s="1628"/>
      <c r="H43" s="1628"/>
      <c r="I43" s="1628"/>
      <c r="J43" s="1628"/>
      <c r="K43" s="1628"/>
      <c r="L43" s="1629"/>
    </row>
    <row r="44" spans="1:12" s="15" customFormat="1" ht="15">
      <c r="A44" s="1450"/>
      <c r="B44" s="1628"/>
      <c r="C44" s="1628"/>
      <c r="D44" s="1628"/>
      <c r="E44" s="1628"/>
      <c r="F44" s="1628"/>
      <c r="G44" s="1628"/>
      <c r="H44" s="1628"/>
      <c r="I44" s="1628"/>
      <c r="J44" s="1628"/>
      <c r="K44" s="1628"/>
      <c r="L44" s="1629"/>
    </row>
    <row r="45" spans="1:12" s="15" customFormat="1" ht="15.75" thickBot="1">
      <c r="A45" s="1411"/>
      <c r="B45" s="1630"/>
      <c r="C45" s="1630"/>
      <c r="D45" s="1630"/>
      <c r="E45" s="1630"/>
      <c r="F45" s="1630"/>
      <c r="G45" s="1630"/>
      <c r="H45" s="1630"/>
      <c r="I45" s="1630"/>
      <c r="J45" s="1630"/>
      <c r="K45" s="1630"/>
      <c r="L45" s="1631"/>
    </row>
    <row r="46" spans="1:12">
      <c r="D46" s="2"/>
      <c r="E46" s="2"/>
      <c r="H46" s="2"/>
    </row>
    <row r="47" spans="1:12" ht="9.75" customHeight="1">
      <c r="B47" s="1317" t="s">
        <v>429</v>
      </c>
      <c r="C47" s="1318"/>
      <c r="D47" s="1318" t="s">
        <v>430</v>
      </c>
      <c r="E47" s="1318"/>
      <c r="F47" s="1318"/>
      <c r="G47" s="1318" t="s">
        <v>431</v>
      </c>
      <c r="H47" s="1318"/>
      <c r="I47" s="1318"/>
      <c r="J47" s="1318" t="s">
        <v>432</v>
      </c>
      <c r="K47" s="1330"/>
    </row>
    <row r="48" spans="1:12" ht="20.25" customHeight="1">
      <c r="B48" s="1310"/>
      <c r="C48" s="1311"/>
      <c r="D48" s="1312"/>
      <c r="E48" s="1312"/>
      <c r="F48" s="1312"/>
      <c r="G48" s="1312"/>
      <c r="H48" s="1312"/>
      <c r="I48" s="1312"/>
      <c r="J48" s="1328"/>
      <c r="K48" s="1329"/>
    </row>
    <row r="49" spans="3:12" s="5" customFormat="1" ht="9">
      <c r="C49" s="6"/>
      <c r="D49" s="62"/>
      <c r="E49" s="62"/>
      <c r="F49" s="17"/>
      <c r="H49" s="18"/>
      <c r="L49" s="17"/>
    </row>
  </sheetData>
  <customSheetViews>
    <customSheetView guid="{4386EC60-C10A-4757-8A9B-A7E03A340F6B}" showPageBreaks="1" printArea="1">
      <selection activeCell="O15" sqref="O15"/>
      <pageMargins left="0" right="0" top="0" bottom="0" header="0" footer="0"/>
      <printOptions horizontalCentered="1" verticalCentered="1"/>
      <pageSetup scale="89" orientation="portrait" r:id="rId1"/>
      <headerFooter alignWithMargins="0">
        <oddFooter xml:space="preserve">&amp;L&amp;P of &amp;N&amp;RPPAP: Revision 1.4
Date: 4/12/12
</oddFooter>
      </headerFooter>
    </customSheetView>
  </customSheetViews>
  <mergeCells count="24">
    <mergeCell ref="B48:C48"/>
    <mergeCell ref="G48:I48"/>
    <mergeCell ref="J48:K48"/>
    <mergeCell ref="B47:C47"/>
    <mergeCell ref="D47:F47"/>
    <mergeCell ref="G47:I47"/>
    <mergeCell ref="J47:K47"/>
    <mergeCell ref="D48:F48"/>
    <mergeCell ref="C1:L1"/>
    <mergeCell ref="A10:L10"/>
    <mergeCell ref="A28:L28"/>
    <mergeCell ref="A29:L45"/>
    <mergeCell ref="A11:L27"/>
    <mergeCell ref="I2:L2"/>
    <mergeCell ref="D5:G5"/>
    <mergeCell ref="H6:J6"/>
    <mergeCell ref="K6:L6"/>
    <mergeCell ref="K5:L5"/>
    <mergeCell ref="C2:G2"/>
    <mergeCell ref="C3:G3"/>
    <mergeCell ref="H5:J5"/>
    <mergeCell ref="B6:G6"/>
    <mergeCell ref="I3:L3"/>
    <mergeCell ref="A5:C5"/>
  </mergeCells>
  <phoneticPr fontId="0" type="noConversion"/>
  <printOptions horizont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73656-AB8F-4DE9-BACB-28B08DE912C7}">
  <sheetPr>
    <tabColor indexed="11"/>
  </sheetPr>
  <dimension ref="A1:O49"/>
  <sheetViews>
    <sheetView zoomScale="90" zoomScaleNormal="90" workbookViewId="0">
      <selection activeCell="P12" sqref="P12"/>
    </sheetView>
  </sheetViews>
  <sheetFormatPr defaultColWidth="9.140625" defaultRowHeight="12.75"/>
  <cols>
    <col min="1" max="1" width="4.5703125" style="2" customWidth="1"/>
    <col min="2" max="2" width="13.85546875" style="2" customWidth="1"/>
    <col min="3" max="3" width="8" style="2" customWidth="1"/>
    <col min="4" max="5" width="13.28515625" style="4" customWidth="1"/>
    <col min="6" max="7" width="13.28515625" style="2" customWidth="1"/>
    <col min="8" max="8" width="13.28515625" style="8" customWidth="1"/>
    <col min="9" max="10" width="13.28515625" style="2" customWidth="1"/>
    <col min="11" max="12" width="5.28515625" style="2" customWidth="1"/>
    <col min="13" max="16384" width="9.140625" style="2"/>
  </cols>
  <sheetData>
    <row r="1" spans="1:15" ht="57" customHeight="1" thickBot="1">
      <c r="A1" s="707"/>
      <c r="B1" s="708"/>
      <c r="C1" s="1418" t="s">
        <v>757</v>
      </c>
      <c r="D1" s="1418"/>
      <c r="E1" s="1418"/>
      <c r="F1" s="1418"/>
      <c r="G1" s="1418"/>
      <c r="H1" s="1418"/>
      <c r="I1" s="1418"/>
      <c r="J1" s="1418"/>
      <c r="K1" s="1418"/>
      <c r="L1" s="1419"/>
    </row>
    <row r="2" spans="1:15" ht="12" customHeight="1">
      <c r="A2" s="39" t="s">
        <v>403</v>
      </c>
      <c r="B2" s="40"/>
      <c r="C2" s="1363" t="str">
        <f>INTRO!$D$40</f>
        <v xml:space="preserve">SUPPLIER NAME </v>
      </c>
      <c r="D2" s="1363"/>
      <c r="E2" s="1363"/>
      <c r="F2" s="1363"/>
      <c r="G2" s="1363"/>
      <c r="H2" s="29" t="s">
        <v>195</v>
      </c>
      <c r="I2" s="1335" t="str">
        <f>INTRO!$D$34</f>
        <v>PART NUMBER</v>
      </c>
      <c r="J2" s="1335"/>
      <c r="K2" s="1335"/>
      <c r="L2" s="1336"/>
      <c r="N2" s="9"/>
      <c r="O2" s="3"/>
    </row>
    <row r="3" spans="1:15" ht="13.5" thickBot="1">
      <c r="A3" s="42" t="s">
        <v>404</v>
      </c>
      <c r="B3" s="41"/>
      <c r="C3" s="1364">
        <f>INTRO!$D$41</f>
        <v>101112</v>
      </c>
      <c r="D3" s="1364"/>
      <c r="E3" s="1364"/>
      <c r="F3" s="1364"/>
      <c r="G3" s="1364"/>
      <c r="H3" s="37" t="s">
        <v>405</v>
      </c>
      <c r="I3" s="1346" t="str">
        <f>INTRO!$D$33</f>
        <v>PART NAME</v>
      </c>
      <c r="J3" s="1346"/>
      <c r="K3" s="1346"/>
      <c r="L3" s="1347"/>
    </row>
    <row r="4" spans="1:15" ht="13.5" thickBot="1">
      <c r="A4" s="349"/>
      <c r="B4" s="3"/>
      <c r="C4" s="45"/>
      <c r="D4" s="45"/>
      <c r="E4" s="45"/>
      <c r="F4" s="45"/>
      <c r="G4" s="45"/>
      <c r="H4" s="38"/>
      <c r="I4" s="46"/>
      <c r="J4" s="46"/>
      <c r="K4" s="46"/>
      <c r="L4" s="350"/>
    </row>
    <row r="5" spans="1:15" ht="12.75" customHeight="1">
      <c r="A5" s="1641"/>
      <c r="B5" s="1642"/>
      <c r="C5" s="1642"/>
      <c r="D5" s="1634"/>
      <c r="E5" s="1634"/>
      <c r="F5" s="1634"/>
      <c r="G5" s="1635"/>
      <c r="H5" s="1638" t="s">
        <v>751</v>
      </c>
      <c r="I5" s="1320"/>
      <c r="J5" s="1320"/>
      <c r="K5" s="1337" t="str">
        <f>INTRO!$D$35</f>
        <v>ERL DATE</v>
      </c>
      <c r="L5" s="1338"/>
      <c r="N5" s="9"/>
      <c r="O5" s="3"/>
    </row>
    <row r="6" spans="1:15" ht="13.5" thickBot="1">
      <c r="A6" s="322"/>
      <c r="B6" s="1639"/>
      <c r="C6" s="1639"/>
      <c r="D6" s="1639"/>
      <c r="E6" s="1639"/>
      <c r="F6" s="1639"/>
      <c r="G6" s="1640"/>
      <c r="H6" s="1636" t="s">
        <v>111</v>
      </c>
      <c r="I6" s="1349"/>
      <c r="J6" s="1349"/>
      <c r="K6" s="1343"/>
      <c r="L6" s="1348"/>
    </row>
    <row r="7" spans="1:15" ht="15" customHeight="1">
      <c r="A7" s="666" t="s">
        <v>758</v>
      </c>
      <c r="B7" s="930"/>
      <c r="C7" s="59"/>
      <c r="D7" s="59"/>
      <c r="E7" s="59"/>
      <c r="F7" s="59"/>
      <c r="G7" s="59"/>
      <c r="H7" s="36"/>
      <c r="I7" s="36"/>
      <c r="J7" s="36"/>
      <c r="K7" s="59"/>
      <c r="L7" s="351"/>
    </row>
    <row r="8" spans="1:15" ht="15" customHeight="1">
      <c r="A8" s="666"/>
      <c r="B8" s="667" t="s">
        <v>759</v>
      </c>
      <c r="C8" s="59"/>
      <c r="D8" s="59"/>
      <c r="E8" s="59"/>
      <c r="F8" s="59"/>
      <c r="G8" s="59"/>
      <c r="H8" s="36"/>
      <c r="I8" s="36"/>
      <c r="J8" s="36"/>
      <c r="K8" s="59"/>
      <c r="L8" s="351"/>
    </row>
    <row r="9" spans="1:15" ht="15" customHeight="1" thickBot="1">
      <c r="A9" s="666"/>
      <c r="B9" s="667" t="s">
        <v>760</v>
      </c>
      <c r="C9" s="59"/>
      <c r="D9" s="59"/>
      <c r="E9" s="59"/>
      <c r="F9" s="59"/>
      <c r="G9" s="59"/>
      <c r="H9" s="36"/>
      <c r="I9" s="36"/>
      <c r="J9" s="36"/>
      <c r="K9" s="59"/>
      <c r="L9" s="351"/>
    </row>
    <row r="10" spans="1:15" ht="18.75" customHeight="1" thickBot="1">
      <c r="A10" s="1623" t="s">
        <v>761</v>
      </c>
      <c r="B10" s="1624"/>
      <c r="C10" s="1624"/>
      <c r="D10" s="1624"/>
      <c r="E10" s="1624"/>
      <c r="F10" s="1624"/>
      <c r="G10" s="1624"/>
      <c r="H10" s="1624"/>
      <c r="I10" s="1624"/>
      <c r="J10" s="1624"/>
      <c r="K10" s="1624"/>
      <c r="L10" s="1625"/>
    </row>
    <row r="11" spans="1:15" s="10" customFormat="1">
      <c r="A11" s="1410"/>
      <c r="B11" s="1626"/>
      <c r="C11" s="1626"/>
      <c r="D11" s="1626"/>
      <c r="E11" s="1626"/>
      <c r="F11" s="1626"/>
      <c r="G11" s="1626"/>
      <c r="H11" s="1626"/>
      <c r="I11" s="1626"/>
      <c r="J11" s="1626"/>
      <c r="K11" s="1626"/>
      <c r="L11" s="1627"/>
    </row>
    <row r="12" spans="1:15" s="15" customFormat="1" ht="15">
      <c r="A12" s="1450"/>
      <c r="B12" s="1628"/>
      <c r="C12" s="1628"/>
      <c r="D12" s="1628"/>
      <c r="E12" s="1628"/>
      <c r="F12" s="1628"/>
      <c r="G12" s="1628"/>
      <c r="H12" s="1628"/>
      <c r="I12" s="1628"/>
      <c r="J12" s="1628"/>
      <c r="K12" s="1628"/>
      <c r="L12" s="1629"/>
    </row>
    <row r="13" spans="1:15" s="15" customFormat="1" ht="15">
      <c r="A13" s="1450"/>
      <c r="B13" s="1628"/>
      <c r="C13" s="1628"/>
      <c r="D13" s="1628"/>
      <c r="E13" s="1628"/>
      <c r="F13" s="1628"/>
      <c r="G13" s="1628"/>
      <c r="H13" s="1628"/>
      <c r="I13" s="1628"/>
      <c r="J13" s="1628"/>
      <c r="K13" s="1628"/>
      <c r="L13" s="1629"/>
    </row>
    <row r="14" spans="1:15" s="15" customFormat="1" ht="15">
      <c r="A14" s="1450"/>
      <c r="B14" s="1628"/>
      <c r="C14" s="1628"/>
      <c r="D14" s="1628"/>
      <c r="E14" s="1628"/>
      <c r="F14" s="1628"/>
      <c r="G14" s="1628"/>
      <c r="H14" s="1628"/>
      <c r="I14" s="1628"/>
      <c r="J14" s="1628"/>
      <c r="K14" s="1628"/>
      <c r="L14" s="1629"/>
    </row>
    <row r="15" spans="1:15" s="15" customFormat="1" ht="15">
      <c r="A15" s="1450"/>
      <c r="B15" s="1628"/>
      <c r="C15" s="1628"/>
      <c r="D15" s="1628"/>
      <c r="E15" s="1628"/>
      <c r="F15" s="1628"/>
      <c r="G15" s="1628"/>
      <c r="H15" s="1628"/>
      <c r="I15" s="1628"/>
      <c r="J15" s="1628"/>
      <c r="K15" s="1628"/>
      <c r="L15" s="1629"/>
    </row>
    <row r="16" spans="1:15" s="15" customFormat="1" ht="15">
      <c r="A16" s="1450"/>
      <c r="B16" s="1628"/>
      <c r="C16" s="1628"/>
      <c r="D16" s="1628"/>
      <c r="E16" s="1628"/>
      <c r="F16" s="1628"/>
      <c r="G16" s="1628"/>
      <c r="H16" s="1628"/>
      <c r="I16" s="1628"/>
      <c r="J16" s="1628"/>
      <c r="K16" s="1628"/>
      <c r="L16" s="1629"/>
    </row>
    <row r="17" spans="1:12" s="15" customFormat="1" ht="15">
      <c r="A17" s="1450"/>
      <c r="B17" s="1628"/>
      <c r="C17" s="1628"/>
      <c r="D17" s="1628"/>
      <c r="E17" s="1628"/>
      <c r="F17" s="1628"/>
      <c r="G17" s="1628"/>
      <c r="H17" s="1628"/>
      <c r="I17" s="1628"/>
      <c r="J17" s="1628"/>
      <c r="K17" s="1628"/>
      <c r="L17" s="1629"/>
    </row>
    <row r="18" spans="1:12" s="15" customFormat="1" ht="15">
      <c r="A18" s="1450"/>
      <c r="B18" s="1628"/>
      <c r="C18" s="1628"/>
      <c r="D18" s="1628"/>
      <c r="E18" s="1628"/>
      <c r="F18" s="1628"/>
      <c r="G18" s="1628"/>
      <c r="H18" s="1628"/>
      <c r="I18" s="1628"/>
      <c r="J18" s="1628"/>
      <c r="K18" s="1628"/>
      <c r="L18" s="1629"/>
    </row>
    <row r="19" spans="1:12" s="15" customFormat="1" ht="15">
      <c r="A19" s="1450"/>
      <c r="B19" s="1628"/>
      <c r="C19" s="1628"/>
      <c r="D19" s="1628"/>
      <c r="E19" s="1628"/>
      <c r="F19" s="1628"/>
      <c r="G19" s="1628"/>
      <c r="H19" s="1628"/>
      <c r="I19" s="1628"/>
      <c r="J19" s="1628"/>
      <c r="K19" s="1628"/>
      <c r="L19" s="1629"/>
    </row>
    <row r="20" spans="1:12" s="15" customFormat="1" ht="15">
      <c r="A20" s="1450"/>
      <c r="B20" s="1628"/>
      <c r="C20" s="1628"/>
      <c r="D20" s="1628"/>
      <c r="E20" s="1628"/>
      <c r="F20" s="1628"/>
      <c r="G20" s="1628"/>
      <c r="H20" s="1628"/>
      <c r="I20" s="1628"/>
      <c r="J20" s="1628"/>
      <c r="K20" s="1628"/>
      <c r="L20" s="1629"/>
    </row>
    <row r="21" spans="1:12" s="15" customFormat="1" ht="15">
      <c r="A21" s="1450"/>
      <c r="B21" s="1628"/>
      <c r="C21" s="1628"/>
      <c r="D21" s="1628"/>
      <c r="E21" s="1628"/>
      <c r="F21" s="1628"/>
      <c r="G21" s="1628"/>
      <c r="H21" s="1628"/>
      <c r="I21" s="1628"/>
      <c r="J21" s="1628"/>
      <c r="K21" s="1628"/>
      <c r="L21" s="1629"/>
    </row>
    <row r="22" spans="1:12" s="15" customFormat="1" ht="15">
      <c r="A22" s="1450"/>
      <c r="B22" s="1628"/>
      <c r="C22" s="1628"/>
      <c r="D22" s="1628"/>
      <c r="E22" s="1628"/>
      <c r="F22" s="1628"/>
      <c r="G22" s="1628"/>
      <c r="H22" s="1628"/>
      <c r="I22" s="1628"/>
      <c r="J22" s="1628"/>
      <c r="K22" s="1628"/>
      <c r="L22" s="1629"/>
    </row>
    <row r="23" spans="1:12" s="15" customFormat="1" ht="15">
      <c r="A23" s="1450"/>
      <c r="B23" s="1628"/>
      <c r="C23" s="1628"/>
      <c r="D23" s="1628"/>
      <c r="E23" s="1628"/>
      <c r="F23" s="1628"/>
      <c r="G23" s="1628"/>
      <c r="H23" s="1628"/>
      <c r="I23" s="1628"/>
      <c r="J23" s="1628"/>
      <c r="K23" s="1628"/>
      <c r="L23" s="1629"/>
    </row>
    <row r="24" spans="1:12" s="15" customFormat="1" ht="15">
      <c r="A24" s="1450"/>
      <c r="B24" s="1628"/>
      <c r="C24" s="1628"/>
      <c r="D24" s="1628"/>
      <c r="E24" s="1628"/>
      <c r="F24" s="1628"/>
      <c r="G24" s="1628"/>
      <c r="H24" s="1628"/>
      <c r="I24" s="1628"/>
      <c r="J24" s="1628"/>
      <c r="K24" s="1628"/>
      <c r="L24" s="1629"/>
    </row>
    <row r="25" spans="1:12" s="15" customFormat="1" ht="15">
      <c r="A25" s="1450"/>
      <c r="B25" s="1628"/>
      <c r="C25" s="1628"/>
      <c r="D25" s="1628"/>
      <c r="E25" s="1628"/>
      <c r="F25" s="1628"/>
      <c r="G25" s="1628"/>
      <c r="H25" s="1628"/>
      <c r="I25" s="1628"/>
      <c r="J25" s="1628"/>
      <c r="K25" s="1628"/>
      <c r="L25" s="1629"/>
    </row>
    <row r="26" spans="1:12" s="15" customFormat="1" ht="15">
      <c r="A26" s="1450"/>
      <c r="B26" s="1628"/>
      <c r="C26" s="1628"/>
      <c r="D26" s="1628"/>
      <c r="E26" s="1628"/>
      <c r="F26" s="1628"/>
      <c r="G26" s="1628"/>
      <c r="H26" s="1628"/>
      <c r="I26" s="1628"/>
      <c r="J26" s="1628"/>
      <c r="K26" s="1628"/>
      <c r="L26" s="1629"/>
    </row>
    <row r="27" spans="1:12" s="15" customFormat="1" ht="15.75" thickBot="1">
      <c r="A27" s="1411"/>
      <c r="B27" s="1630"/>
      <c r="C27" s="1630"/>
      <c r="D27" s="1630"/>
      <c r="E27" s="1630"/>
      <c r="F27" s="1630"/>
      <c r="G27" s="1630"/>
      <c r="H27" s="1630"/>
      <c r="I27" s="1630"/>
      <c r="J27" s="1630"/>
      <c r="K27" s="1630"/>
      <c r="L27" s="1631"/>
    </row>
    <row r="28" spans="1:12" ht="18.75" customHeight="1" thickBot="1">
      <c r="A28" s="1623" t="s">
        <v>762</v>
      </c>
      <c r="B28" s="1624"/>
      <c r="C28" s="1624"/>
      <c r="D28" s="1624"/>
      <c r="E28" s="1624"/>
      <c r="F28" s="1624"/>
      <c r="G28" s="1624"/>
      <c r="H28" s="1624"/>
      <c r="I28" s="1624"/>
      <c r="J28" s="1624"/>
      <c r="K28" s="1624"/>
      <c r="L28" s="1625"/>
    </row>
    <row r="29" spans="1:12" s="15" customFormat="1" ht="15">
      <c r="A29" s="1410"/>
      <c r="B29" s="1626"/>
      <c r="C29" s="1626"/>
      <c r="D29" s="1626"/>
      <c r="E29" s="1626"/>
      <c r="F29" s="1626"/>
      <c r="G29" s="1626"/>
      <c r="H29" s="1626"/>
      <c r="I29" s="1626"/>
      <c r="J29" s="1626"/>
      <c r="K29" s="1626"/>
      <c r="L29" s="1627"/>
    </row>
    <row r="30" spans="1:12" s="15" customFormat="1" ht="15">
      <c r="A30" s="1450"/>
      <c r="B30" s="1628"/>
      <c r="C30" s="1628"/>
      <c r="D30" s="1628"/>
      <c r="E30" s="1628"/>
      <c r="F30" s="1628"/>
      <c r="G30" s="1628"/>
      <c r="H30" s="1628"/>
      <c r="I30" s="1628"/>
      <c r="J30" s="1628"/>
      <c r="K30" s="1628"/>
      <c r="L30" s="1629"/>
    </row>
    <row r="31" spans="1:12" s="15" customFormat="1" ht="15">
      <c r="A31" s="1450"/>
      <c r="B31" s="1628"/>
      <c r="C31" s="1628"/>
      <c r="D31" s="1628"/>
      <c r="E31" s="1628"/>
      <c r="F31" s="1628"/>
      <c r="G31" s="1628"/>
      <c r="H31" s="1628"/>
      <c r="I31" s="1628"/>
      <c r="J31" s="1628"/>
      <c r="K31" s="1628"/>
      <c r="L31" s="1629"/>
    </row>
    <row r="32" spans="1:12" s="15" customFormat="1" ht="15">
      <c r="A32" s="1450"/>
      <c r="B32" s="1628"/>
      <c r="C32" s="1628"/>
      <c r="D32" s="1628"/>
      <c r="E32" s="1628"/>
      <c r="F32" s="1628"/>
      <c r="G32" s="1628"/>
      <c r="H32" s="1628"/>
      <c r="I32" s="1628"/>
      <c r="J32" s="1628"/>
      <c r="K32" s="1628"/>
      <c r="L32" s="1629"/>
    </row>
    <row r="33" spans="1:12" s="15" customFormat="1" ht="15">
      <c r="A33" s="1450"/>
      <c r="B33" s="1628"/>
      <c r="C33" s="1628"/>
      <c r="D33" s="1628"/>
      <c r="E33" s="1628"/>
      <c r="F33" s="1628"/>
      <c r="G33" s="1628"/>
      <c r="H33" s="1628"/>
      <c r="I33" s="1628"/>
      <c r="J33" s="1628"/>
      <c r="K33" s="1628"/>
      <c r="L33" s="1629"/>
    </row>
    <row r="34" spans="1:12" s="15" customFormat="1" ht="15">
      <c r="A34" s="1450"/>
      <c r="B34" s="1628"/>
      <c r="C34" s="1628"/>
      <c r="D34" s="1628"/>
      <c r="E34" s="1628"/>
      <c r="F34" s="1628"/>
      <c r="G34" s="1628"/>
      <c r="H34" s="1628"/>
      <c r="I34" s="1628"/>
      <c r="J34" s="1628"/>
      <c r="K34" s="1628"/>
      <c r="L34" s="1629"/>
    </row>
    <row r="35" spans="1:12" s="15" customFormat="1" ht="15">
      <c r="A35" s="1450"/>
      <c r="B35" s="1628"/>
      <c r="C35" s="1628"/>
      <c r="D35" s="1628"/>
      <c r="E35" s="1628"/>
      <c r="F35" s="1628"/>
      <c r="G35" s="1628"/>
      <c r="H35" s="1628"/>
      <c r="I35" s="1628"/>
      <c r="J35" s="1628"/>
      <c r="K35" s="1628"/>
      <c r="L35" s="1629"/>
    </row>
    <row r="36" spans="1:12" s="15" customFormat="1" ht="15">
      <c r="A36" s="1450"/>
      <c r="B36" s="1628"/>
      <c r="C36" s="1628"/>
      <c r="D36" s="1628"/>
      <c r="E36" s="1628"/>
      <c r="F36" s="1628"/>
      <c r="G36" s="1628"/>
      <c r="H36" s="1628"/>
      <c r="I36" s="1628"/>
      <c r="J36" s="1628"/>
      <c r="K36" s="1628"/>
      <c r="L36" s="1629"/>
    </row>
    <row r="37" spans="1:12" s="15" customFormat="1" ht="15">
      <c r="A37" s="1450"/>
      <c r="B37" s="1628"/>
      <c r="C37" s="1628"/>
      <c r="D37" s="1628"/>
      <c r="E37" s="1628"/>
      <c r="F37" s="1628"/>
      <c r="G37" s="1628"/>
      <c r="H37" s="1628"/>
      <c r="I37" s="1628"/>
      <c r="J37" s="1628"/>
      <c r="K37" s="1628"/>
      <c r="L37" s="1629"/>
    </row>
    <row r="38" spans="1:12" s="15" customFormat="1" ht="15">
      <c r="A38" s="1450"/>
      <c r="B38" s="1628"/>
      <c r="C38" s="1628"/>
      <c r="D38" s="1628"/>
      <c r="E38" s="1628"/>
      <c r="F38" s="1628"/>
      <c r="G38" s="1628"/>
      <c r="H38" s="1628"/>
      <c r="I38" s="1628"/>
      <c r="J38" s="1628"/>
      <c r="K38" s="1628"/>
      <c r="L38" s="1629"/>
    </row>
    <row r="39" spans="1:12" s="15" customFormat="1" ht="15">
      <c r="A39" s="1450"/>
      <c r="B39" s="1628"/>
      <c r="C39" s="1628"/>
      <c r="D39" s="1628"/>
      <c r="E39" s="1628"/>
      <c r="F39" s="1628"/>
      <c r="G39" s="1628"/>
      <c r="H39" s="1628"/>
      <c r="I39" s="1628"/>
      <c r="J39" s="1628"/>
      <c r="K39" s="1628"/>
      <c r="L39" s="1629"/>
    </row>
    <row r="40" spans="1:12" s="15" customFormat="1" ht="15">
      <c r="A40" s="1450"/>
      <c r="B40" s="1628"/>
      <c r="C40" s="1628"/>
      <c r="D40" s="1628"/>
      <c r="E40" s="1628"/>
      <c r="F40" s="1628"/>
      <c r="G40" s="1628"/>
      <c r="H40" s="1628"/>
      <c r="I40" s="1628"/>
      <c r="J40" s="1628"/>
      <c r="K40" s="1628"/>
      <c r="L40" s="1629"/>
    </row>
    <row r="41" spans="1:12" s="15" customFormat="1" ht="15">
      <c r="A41" s="1450"/>
      <c r="B41" s="1628"/>
      <c r="C41" s="1628"/>
      <c r="D41" s="1628"/>
      <c r="E41" s="1628"/>
      <c r="F41" s="1628"/>
      <c r="G41" s="1628"/>
      <c r="H41" s="1628"/>
      <c r="I41" s="1628"/>
      <c r="J41" s="1628"/>
      <c r="K41" s="1628"/>
      <c r="L41" s="1629"/>
    </row>
    <row r="42" spans="1:12" s="15" customFormat="1" ht="15">
      <c r="A42" s="1450"/>
      <c r="B42" s="1628"/>
      <c r="C42" s="1628"/>
      <c r="D42" s="1628"/>
      <c r="E42" s="1628"/>
      <c r="F42" s="1628"/>
      <c r="G42" s="1628"/>
      <c r="H42" s="1628"/>
      <c r="I42" s="1628"/>
      <c r="J42" s="1628"/>
      <c r="K42" s="1628"/>
      <c r="L42" s="1629"/>
    </row>
    <row r="43" spans="1:12" s="15" customFormat="1" ht="15">
      <c r="A43" s="1450"/>
      <c r="B43" s="1628"/>
      <c r="C43" s="1628"/>
      <c r="D43" s="1628"/>
      <c r="E43" s="1628"/>
      <c r="F43" s="1628"/>
      <c r="G43" s="1628"/>
      <c r="H43" s="1628"/>
      <c r="I43" s="1628"/>
      <c r="J43" s="1628"/>
      <c r="K43" s="1628"/>
      <c r="L43" s="1629"/>
    </row>
    <row r="44" spans="1:12" s="15" customFormat="1" ht="15">
      <c r="A44" s="1450"/>
      <c r="B44" s="1628"/>
      <c r="C44" s="1628"/>
      <c r="D44" s="1628"/>
      <c r="E44" s="1628"/>
      <c r="F44" s="1628"/>
      <c r="G44" s="1628"/>
      <c r="H44" s="1628"/>
      <c r="I44" s="1628"/>
      <c r="J44" s="1628"/>
      <c r="K44" s="1628"/>
      <c r="L44" s="1629"/>
    </row>
    <row r="45" spans="1:12" s="15" customFormat="1" ht="15.75" thickBot="1">
      <c r="A45" s="1411"/>
      <c r="B45" s="1630"/>
      <c r="C45" s="1630"/>
      <c r="D45" s="1630"/>
      <c r="E45" s="1630"/>
      <c r="F45" s="1630"/>
      <c r="G45" s="1630"/>
      <c r="H45" s="1630"/>
      <c r="I45" s="1630"/>
      <c r="J45" s="1630"/>
      <c r="K45" s="1630"/>
      <c r="L45" s="1631"/>
    </row>
    <row r="46" spans="1:12">
      <c r="D46" s="2"/>
      <c r="E46" s="2"/>
      <c r="H46" s="2"/>
    </row>
    <row r="47" spans="1:12" ht="9.75" customHeight="1">
      <c r="B47" s="1317" t="s">
        <v>429</v>
      </c>
      <c r="C47" s="1318"/>
      <c r="D47" s="1318" t="s">
        <v>430</v>
      </c>
      <c r="E47" s="1318"/>
      <c r="F47" s="1318"/>
      <c r="G47" s="1318" t="s">
        <v>431</v>
      </c>
      <c r="H47" s="1318"/>
      <c r="I47" s="1318"/>
      <c r="J47" s="1318" t="s">
        <v>432</v>
      </c>
      <c r="K47" s="1330"/>
    </row>
    <row r="48" spans="1:12" ht="20.25" customHeight="1">
      <c r="B48" s="1310"/>
      <c r="C48" s="1311"/>
      <c r="D48" s="1312"/>
      <c r="E48" s="1312"/>
      <c r="F48" s="1312"/>
      <c r="G48" s="1312"/>
      <c r="H48" s="1312"/>
      <c r="I48" s="1312"/>
      <c r="J48" s="1328"/>
      <c r="K48" s="1329"/>
    </row>
    <row r="49" spans="3:12" s="5" customFormat="1" ht="9">
      <c r="C49" s="6"/>
      <c r="D49" s="62"/>
      <c r="E49" s="62"/>
      <c r="F49" s="17"/>
      <c r="H49" s="18"/>
      <c r="L49" s="17"/>
    </row>
  </sheetData>
  <mergeCells count="24">
    <mergeCell ref="B48:C48"/>
    <mergeCell ref="D48:F48"/>
    <mergeCell ref="G48:I48"/>
    <mergeCell ref="J48:K48"/>
    <mergeCell ref="B6:G6"/>
    <mergeCell ref="H6:J6"/>
    <mergeCell ref="K6:L6"/>
    <mergeCell ref="A10:L10"/>
    <mergeCell ref="A11:L27"/>
    <mergeCell ref="A28:L28"/>
    <mergeCell ref="A29:L45"/>
    <mergeCell ref="B47:C47"/>
    <mergeCell ref="D47:F47"/>
    <mergeCell ref="G47:I47"/>
    <mergeCell ref="J47:K47"/>
    <mergeCell ref="C1:L1"/>
    <mergeCell ref="A5:C5"/>
    <mergeCell ref="D5:G5"/>
    <mergeCell ref="H5:J5"/>
    <mergeCell ref="K5:L5"/>
    <mergeCell ref="C2:G2"/>
    <mergeCell ref="I2:L2"/>
    <mergeCell ref="C3:G3"/>
    <mergeCell ref="I3:L3"/>
  </mergeCells>
  <printOptions horizontalCentered="1"/>
  <pageMargins left="0.17" right="0.25" top="0.41" bottom="0.68" header="0.17" footer="0.16"/>
  <pageSetup scale="80" orientation="portrait" r:id="rId1"/>
  <headerFooter alignWithMargins="0">
    <oddHeader>&amp;C&amp;"Calibri"&amp;10&amp;K000000Oshkosh Corporation Classification - Restricted&amp;1#</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11"/>
  </sheetPr>
  <dimension ref="A1:O48"/>
  <sheetViews>
    <sheetView zoomScaleNormal="100" workbookViewId="0">
      <selection activeCell="J60" sqref="J60"/>
    </sheetView>
  </sheetViews>
  <sheetFormatPr defaultColWidth="9.140625" defaultRowHeight="12.75"/>
  <cols>
    <col min="1" max="1" width="4.5703125" style="2" customWidth="1"/>
    <col min="2" max="2" width="13.85546875" style="2" customWidth="1"/>
    <col min="3" max="3" width="12.85546875" style="2" customWidth="1"/>
    <col min="4" max="5" width="12.85546875" style="4" customWidth="1"/>
    <col min="6" max="7" width="12.85546875" style="2" customWidth="1"/>
    <col min="8" max="8" width="12.85546875" style="8" customWidth="1"/>
    <col min="9" max="10" width="12.85546875" style="2" customWidth="1"/>
    <col min="11" max="12" width="4.140625" style="2" customWidth="1"/>
    <col min="13" max="16384" width="9.140625" style="2"/>
  </cols>
  <sheetData>
    <row r="1" spans="1:15" ht="57" customHeight="1" thickBot="1">
      <c r="A1" s="1643" t="s">
        <v>763</v>
      </c>
      <c r="B1" s="1418"/>
      <c r="C1" s="1418"/>
      <c r="D1" s="1418"/>
      <c r="E1" s="1418"/>
      <c r="F1" s="1418"/>
      <c r="G1" s="1418"/>
      <c r="H1" s="1418"/>
      <c r="I1" s="1418"/>
      <c r="J1" s="1418"/>
      <c r="K1" s="1418"/>
      <c r="L1" s="1419"/>
    </row>
    <row r="2" spans="1:15" ht="12" customHeight="1">
      <c r="A2" s="39" t="s">
        <v>403</v>
      </c>
      <c r="B2" s="40"/>
      <c r="C2" s="1363" t="str">
        <f>INTRO!$D$40</f>
        <v xml:space="preserve">SUPPLIER NAME </v>
      </c>
      <c r="D2" s="1363"/>
      <c r="E2" s="1363"/>
      <c r="F2" s="1363"/>
      <c r="G2" s="1363"/>
      <c r="H2" s="29" t="s">
        <v>195</v>
      </c>
      <c r="I2" s="1335" t="str">
        <f>INTRO!$D$34</f>
        <v>PART NUMBER</v>
      </c>
      <c r="J2" s="1335"/>
      <c r="K2" s="1335"/>
      <c r="L2" s="1336"/>
      <c r="N2" s="9"/>
      <c r="O2" s="3"/>
    </row>
    <row r="3" spans="1:15" ht="13.5" thickBot="1">
      <c r="A3" s="42" t="s">
        <v>404</v>
      </c>
      <c r="B3" s="41"/>
      <c r="C3" s="1364">
        <f>INTRO!$D$41</f>
        <v>101112</v>
      </c>
      <c r="D3" s="1364"/>
      <c r="E3" s="1364"/>
      <c r="F3" s="1364"/>
      <c r="G3" s="1364"/>
      <c r="H3" s="37" t="s">
        <v>405</v>
      </c>
      <c r="I3" s="1346" t="str">
        <f>INTRO!$D$33</f>
        <v>PART NAME</v>
      </c>
      <c r="J3" s="1346"/>
      <c r="K3" s="1346"/>
      <c r="L3" s="1347"/>
    </row>
    <row r="4" spans="1:15" ht="13.5" thickBot="1">
      <c r="A4" s="349"/>
      <c r="B4" s="3"/>
      <c r="C4" s="45"/>
      <c r="D4" s="45"/>
      <c r="E4" s="45"/>
      <c r="F4" s="45"/>
      <c r="G4" s="45"/>
      <c r="H4" s="38"/>
      <c r="I4" s="46"/>
      <c r="J4" s="46"/>
      <c r="K4" s="46"/>
      <c r="L4" s="350"/>
    </row>
    <row r="5" spans="1:15" ht="12.75" customHeight="1">
      <c r="A5" s="1319" t="s">
        <v>764</v>
      </c>
      <c r="B5" s="1320"/>
      <c r="C5" s="1320"/>
      <c r="D5" s="1352"/>
      <c r="E5" s="1352"/>
      <c r="F5" s="1352"/>
      <c r="G5" s="1353"/>
      <c r="H5" s="1320" t="s">
        <v>751</v>
      </c>
      <c r="I5" s="1320"/>
      <c r="J5" s="1320"/>
      <c r="K5" s="1337" t="str">
        <f>INTRO!$D$35</f>
        <v>ERL DATE</v>
      </c>
      <c r="L5" s="1338"/>
      <c r="N5" s="9"/>
      <c r="O5" s="3"/>
    </row>
    <row r="6" spans="1:15" ht="13.5" thickBot="1">
      <c r="A6" s="118" t="s">
        <v>408</v>
      </c>
      <c r="B6" s="1343"/>
      <c r="C6" s="1344"/>
      <c r="D6" s="1344"/>
      <c r="E6" s="1344"/>
      <c r="F6" s="1344"/>
      <c r="G6" s="1345"/>
      <c r="H6" s="1349" t="s">
        <v>111</v>
      </c>
      <c r="I6" s="1349"/>
      <c r="J6" s="1349"/>
      <c r="K6" s="1343"/>
      <c r="L6" s="1348"/>
    </row>
    <row r="7" spans="1:15" ht="5.25" customHeight="1">
      <c r="A7" s="264"/>
      <c r="B7" s="59"/>
      <c r="C7" s="59"/>
      <c r="D7" s="59"/>
      <c r="E7" s="59"/>
      <c r="F7" s="59"/>
      <c r="G7" s="59"/>
      <c r="H7" s="36"/>
      <c r="I7" s="36"/>
      <c r="J7" s="36"/>
      <c r="K7" s="59"/>
      <c r="L7" s="351"/>
    </row>
    <row r="8" spans="1:15">
      <c r="A8" s="264" t="s">
        <v>765</v>
      </c>
      <c r="B8" s="59"/>
      <c r="C8" s="59"/>
      <c r="D8" s="59"/>
      <c r="E8" s="59"/>
      <c r="F8" s="59"/>
      <c r="G8" s="59"/>
      <c r="H8" s="36"/>
      <c r="I8" s="36"/>
      <c r="J8" s="36"/>
      <c r="K8" s="59"/>
      <c r="L8" s="351"/>
    </row>
    <row r="9" spans="1:15" ht="6.75" customHeight="1" thickBot="1">
      <c r="A9" s="349"/>
      <c r="B9" s="38"/>
      <c r="C9" s="38"/>
      <c r="D9" s="59"/>
      <c r="E9" s="59"/>
      <c r="F9" s="38"/>
      <c r="G9" s="38"/>
      <c r="H9" s="38"/>
      <c r="I9" s="38"/>
      <c r="J9" s="38"/>
      <c r="K9" s="38"/>
      <c r="L9" s="216"/>
    </row>
    <row r="10" spans="1:15" ht="18.75" customHeight="1" thickBot="1">
      <c r="A10" s="1623" t="s">
        <v>766</v>
      </c>
      <c r="B10" s="1624"/>
      <c r="C10" s="1624"/>
      <c r="D10" s="1624"/>
      <c r="E10" s="1624"/>
      <c r="F10" s="1624"/>
      <c r="G10" s="1624"/>
      <c r="H10" s="1624"/>
      <c r="I10" s="1624"/>
      <c r="J10" s="1624"/>
      <c r="K10" s="1624"/>
      <c r="L10" s="1625"/>
    </row>
    <row r="11" spans="1:15" s="10" customFormat="1">
      <c r="A11" s="1410"/>
      <c r="B11" s="1626"/>
      <c r="C11" s="1626"/>
      <c r="D11" s="1626"/>
      <c r="E11" s="1626"/>
      <c r="F11" s="1626"/>
      <c r="G11" s="1626"/>
      <c r="H11" s="1626"/>
      <c r="I11" s="1626"/>
      <c r="J11" s="1626"/>
      <c r="K11" s="1626"/>
      <c r="L11" s="1627"/>
    </row>
    <row r="12" spans="1:15" s="15" customFormat="1" ht="15">
      <c r="A12" s="1450"/>
      <c r="B12" s="1628"/>
      <c r="C12" s="1628"/>
      <c r="D12" s="1628"/>
      <c r="E12" s="1628"/>
      <c r="F12" s="1628"/>
      <c r="G12" s="1628"/>
      <c r="H12" s="1628"/>
      <c r="I12" s="1628"/>
      <c r="J12" s="1628"/>
      <c r="K12" s="1628"/>
      <c r="L12" s="1629"/>
    </row>
    <row r="13" spans="1:15" s="15" customFormat="1" ht="15">
      <c r="A13" s="1450"/>
      <c r="B13" s="1628"/>
      <c r="C13" s="1628"/>
      <c r="D13" s="1628"/>
      <c r="E13" s="1628"/>
      <c r="F13" s="1628"/>
      <c r="G13" s="1628"/>
      <c r="H13" s="1628"/>
      <c r="I13" s="1628"/>
      <c r="J13" s="1628"/>
      <c r="K13" s="1628"/>
      <c r="L13" s="1629"/>
    </row>
    <row r="14" spans="1:15" s="15" customFormat="1" ht="15">
      <c r="A14" s="1450"/>
      <c r="B14" s="1628"/>
      <c r="C14" s="1628"/>
      <c r="D14" s="1628"/>
      <c r="E14" s="1628"/>
      <c r="F14" s="1628"/>
      <c r="G14" s="1628"/>
      <c r="H14" s="1628"/>
      <c r="I14" s="1628"/>
      <c r="J14" s="1628"/>
      <c r="K14" s="1628"/>
      <c r="L14" s="1629"/>
    </row>
    <row r="15" spans="1:15" s="15" customFormat="1" ht="15">
      <c r="A15" s="1450"/>
      <c r="B15" s="1628"/>
      <c r="C15" s="1628"/>
      <c r="D15" s="1628"/>
      <c r="E15" s="1628"/>
      <c r="F15" s="1628"/>
      <c r="G15" s="1628"/>
      <c r="H15" s="1628"/>
      <c r="I15" s="1628"/>
      <c r="J15" s="1628"/>
      <c r="K15" s="1628"/>
      <c r="L15" s="1629"/>
    </row>
    <row r="16" spans="1:15" s="15" customFormat="1" ht="15">
      <c r="A16" s="1450"/>
      <c r="B16" s="1628"/>
      <c r="C16" s="1628"/>
      <c r="D16" s="1628"/>
      <c r="E16" s="1628"/>
      <c r="F16" s="1628"/>
      <c r="G16" s="1628"/>
      <c r="H16" s="1628"/>
      <c r="I16" s="1628"/>
      <c r="J16" s="1628"/>
      <c r="K16" s="1628"/>
      <c r="L16" s="1629"/>
    </row>
    <row r="17" spans="1:12" s="15" customFormat="1" ht="15">
      <c r="A17" s="1450"/>
      <c r="B17" s="1628"/>
      <c r="C17" s="1628"/>
      <c r="D17" s="1628"/>
      <c r="E17" s="1628"/>
      <c r="F17" s="1628"/>
      <c r="G17" s="1628"/>
      <c r="H17" s="1628"/>
      <c r="I17" s="1628"/>
      <c r="J17" s="1628"/>
      <c r="K17" s="1628"/>
      <c r="L17" s="1629"/>
    </row>
    <row r="18" spans="1:12" s="15" customFormat="1" ht="15">
      <c r="A18" s="1450"/>
      <c r="B18" s="1628"/>
      <c r="C18" s="1628"/>
      <c r="D18" s="1628"/>
      <c r="E18" s="1628"/>
      <c r="F18" s="1628"/>
      <c r="G18" s="1628"/>
      <c r="H18" s="1628"/>
      <c r="I18" s="1628"/>
      <c r="J18" s="1628"/>
      <c r="K18" s="1628"/>
      <c r="L18" s="1629"/>
    </row>
    <row r="19" spans="1:12" s="15" customFormat="1" ht="15">
      <c r="A19" s="1450"/>
      <c r="B19" s="1628"/>
      <c r="C19" s="1628"/>
      <c r="D19" s="1628"/>
      <c r="E19" s="1628"/>
      <c r="F19" s="1628"/>
      <c r="G19" s="1628"/>
      <c r="H19" s="1628"/>
      <c r="I19" s="1628"/>
      <c r="J19" s="1628"/>
      <c r="K19" s="1628"/>
      <c r="L19" s="1629"/>
    </row>
    <row r="20" spans="1:12" s="15" customFormat="1" ht="15">
      <c r="A20" s="1450"/>
      <c r="B20" s="1628"/>
      <c r="C20" s="1628"/>
      <c r="D20" s="1628"/>
      <c r="E20" s="1628"/>
      <c r="F20" s="1628"/>
      <c r="G20" s="1628"/>
      <c r="H20" s="1628"/>
      <c r="I20" s="1628"/>
      <c r="J20" s="1628"/>
      <c r="K20" s="1628"/>
      <c r="L20" s="1629"/>
    </row>
    <row r="21" spans="1:12" s="15" customFormat="1" ht="15">
      <c r="A21" s="1450"/>
      <c r="B21" s="1628"/>
      <c r="C21" s="1628"/>
      <c r="D21" s="1628"/>
      <c r="E21" s="1628"/>
      <c r="F21" s="1628"/>
      <c r="G21" s="1628"/>
      <c r="H21" s="1628"/>
      <c r="I21" s="1628"/>
      <c r="J21" s="1628"/>
      <c r="K21" s="1628"/>
      <c r="L21" s="1629"/>
    </row>
    <row r="22" spans="1:12" s="15" customFormat="1" ht="15">
      <c r="A22" s="1450"/>
      <c r="B22" s="1628"/>
      <c r="C22" s="1628"/>
      <c r="D22" s="1628"/>
      <c r="E22" s="1628"/>
      <c r="F22" s="1628"/>
      <c r="G22" s="1628"/>
      <c r="H22" s="1628"/>
      <c r="I22" s="1628"/>
      <c r="J22" s="1628"/>
      <c r="K22" s="1628"/>
      <c r="L22" s="1629"/>
    </row>
    <row r="23" spans="1:12" s="15" customFormat="1" ht="15">
      <c r="A23" s="1450"/>
      <c r="B23" s="1628"/>
      <c r="C23" s="1628"/>
      <c r="D23" s="1628"/>
      <c r="E23" s="1628"/>
      <c r="F23" s="1628"/>
      <c r="G23" s="1628"/>
      <c r="H23" s="1628"/>
      <c r="I23" s="1628"/>
      <c r="J23" s="1628"/>
      <c r="K23" s="1628"/>
      <c r="L23" s="1629"/>
    </row>
    <row r="24" spans="1:12" s="15" customFormat="1" ht="15">
      <c r="A24" s="1450"/>
      <c r="B24" s="1628"/>
      <c r="C24" s="1628"/>
      <c r="D24" s="1628"/>
      <c r="E24" s="1628"/>
      <c r="F24" s="1628"/>
      <c r="G24" s="1628"/>
      <c r="H24" s="1628"/>
      <c r="I24" s="1628"/>
      <c r="J24" s="1628"/>
      <c r="K24" s="1628"/>
      <c r="L24" s="1629"/>
    </row>
    <row r="25" spans="1:12" s="15" customFormat="1" ht="15">
      <c r="A25" s="1450"/>
      <c r="B25" s="1628"/>
      <c r="C25" s="1628"/>
      <c r="D25" s="1628"/>
      <c r="E25" s="1628"/>
      <c r="F25" s="1628"/>
      <c r="G25" s="1628"/>
      <c r="H25" s="1628"/>
      <c r="I25" s="1628"/>
      <c r="J25" s="1628"/>
      <c r="K25" s="1628"/>
      <c r="L25" s="1629"/>
    </row>
    <row r="26" spans="1:12" s="15" customFormat="1" ht="15">
      <c r="A26" s="1450"/>
      <c r="B26" s="1628"/>
      <c r="C26" s="1628"/>
      <c r="D26" s="1628"/>
      <c r="E26" s="1628"/>
      <c r="F26" s="1628"/>
      <c r="G26" s="1628"/>
      <c r="H26" s="1628"/>
      <c r="I26" s="1628"/>
      <c r="J26" s="1628"/>
      <c r="K26" s="1628"/>
      <c r="L26" s="1629"/>
    </row>
    <row r="27" spans="1:12" s="15" customFormat="1" ht="15">
      <c r="A27" s="1450"/>
      <c r="B27" s="1628"/>
      <c r="C27" s="1628"/>
      <c r="D27" s="1628"/>
      <c r="E27" s="1628"/>
      <c r="F27" s="1628"/>
      <c r="G27" s="1628"/>
      <c r="H27" s="1628"/>
      <c r="I27" s="1628"/>
      <c r="J27" s="1628"/>
      <c r="K27" s="1628"/>
      <c r="L27" s="1629"/>
    </row>
    <row r="28" spans="1:12" s="15" customFormat="1" ht="15">
      <c r="A28" s="1450"/>
      <c r="B28" s="1628"/>
      <c r="C28" s="1628"/>
      <c r="D28" s="1628"/>
      <c r="E28" s="1628"/>
      <c r="F28" s="1628"/>
      <c r="G28" s="1628"/>
      <c r="H28" s="1628"/>
      <c r="I28" s="1628"/>
      <c r="J28" s="1628"/>
      <c r="K28" s="1628"/>
      <c r="L28" s="1629"/>
    </row>
    <row r="29" spans="1:12" s="15" customFormat="1" ht="15">
      <c r="A29" s="1450"/>
      <c r="B29" s="1628"/>
      <c r="C29" s="1628"/>
      <c r="D29" s="1628"/>
      <c r="E29" s="1628"/>
      <c r="F29" s="1628"/>
      <c r="G29" s="1628"/>
      <c r="H29" s="1628"/>
      <c r="I29" s="1628"/>
      <c r="J29" s="1628"/>
      <c r="K29" s="1628"/>
      <c r="L29" s="1629"/>
    </row>
    <row r="30" spans="1:12" s="15" customFormat="1" ht="15">
      <c r="A30" s="1450"/>
      <c r="B30" s="1628"/>
      <c r="C30" s="1628"/>
      <c r="D30" s="1628"/>
      <c r="E30" s="1628"/>
      <c r="F30" s="1628"/>
      <c r="G30" s="1628"/>
      <c r="H30" s="1628"/>
      <c r="I30" s="1628"/>
      <c r="J30" s="1628"/>
      <c r="K30" s="1628"/>
      <c r="L30" s="1629"/>
    </row>
    <row r="31" spans="1:12" s="15" customFormat="1" ht="15">
      <c r="A31" s="1450"/>
      <c r="B31" s="1628"/>
      <c r="C31" s="1628"/>
      <c r="D31" s="1628"/>
      <c r="E31" s="1628"/>
      <c r="F31" s="1628"/>
      <c r="G31" s="1628"/>
      <c r="H31" s="1628"/>
      <c r="I31" s="1628"/>
      <c r="J31" s="1628"/>
      <c r="K31" s="1628"/>
      <c r="L31" s="1629"/>
    </row>
    <row r="32" spans="1:12" s="15" customFormat="1" ht="15">
      <c r="A32" s="1450"/>
      <c r="B32" s="1628"/>
      <c r="C32" s="1628"/>
      <c r="D32" s="1628"/>
      <c r="E32" s="1628"/>
      <c r="F32" s="1628"/>
      <c r="G32" s="1628"/>
      <c r="H32" s="1628"/>
      <c r="I32" s="1628"/>
      <c r="J32" s="1628"/>
      <c r="K32" s="1628"/>
      <c r="L32" s="1629"/>
    </row>
    <row r="33" spans="1:12" s="15" customFormat="1" ht="15">
      <c r="A33" s="1450"/>
      <c r="B33" s="1628"/>
      <c r="C33" s="1628"/>
      <c r="D33" s="1628"/>
      <c r="E33" s="1628"/>
      <c r="F33" s="1628"/>
      <c r="G33" s="1628"/>
      <c r="H33" s="1628"/>
      <c r="I33" s="1628"/>
      <c r="J33" s="1628"/>
      <c r="K33" s="1628"/>
      <c r="L33" s="1629"/>
    </row>
    <row r="34" spans="1:12" s="15" customFormat="1" ht="15">
      <c r="A34" s="1450"/>
      <c r="B34" s="1628"/>
      <c r="C34" s="1628"/>
      <c r="D34" s="1628"/>
      <c r="E34" s="1628"/>
      <c r="F34" s="1628"/>
      <c r="G34" s="1628"/>
      <c r="H34" s="1628"/>
      <c r="I34" s="1628"/>
      <c r="J34" s="1628"/>
      <c r="K34" s="1628"/>
      <c r="L34" s="1629"/>
    </row>
    <row r="35" spans="1:12" s="15" customFormat="1" ht="15">
      <c r="A35" s="1450"/>
      <c r="B35" s="1628"/>
      <c r="C35" s="1628"/>
      <c r="D35" s="1628"/>
      <c r="E35" s="1628"/>
      <c r="F35" s="1628"/>
      <c r="G35" s="1628"/>
      <c r="H35" s="1628"/>
      <c r="I35" s="1628"/>
      <c r="J35" s="1628"/>
      <c r="K35" s="1628"/>
      <c r="L35" s="1629"/>
    </row>
    <row r="36" spans="1:12" s="15" customFormat="1" ht="15">
      <c r="A36" s="1450"/>
      <c r="B36" s="1628"/>
      <c r="C36" s="1628"/>
      <c r="D36" s="1628"/>
      <c r="E36" s="1628"/>
      <c r="F36" s="1628"/>
      <c r="G36" s="1628"/>
      <c r="H36" s="1628"/>
      <c r="I36" s="1628"/>
      <c r="J36" s="1628"/>
      <c r="K36" s="1628"/>
      <c r="L36" s="1629"/>
    </row>
    <row r="37" spans="1:12" s="15" customFormat="1" ht="15">
      <c r="A37" s="1450"/>
      <c r="B37" s="1628"/>
      <c r="C37" s="1628"/>
      <c r="D37" s="1628"/>
      <c r="E37" s="1628"/>
      <c r="F37" s="1628"/>
      <c r="G37" s="1628"/>
      <c r="H37" s="1628"/>
      <c r="I37" s="1628"/>
      <c r="J37" s="1628"/>
      <c r="K37" s="1628"/>
      <c r="L37" s="1629"/>
    </row>
    <row r="38" spans="1:12" s="15" customFormat="1" ht="15">
      <c r="A38" s="1450"/>
      <c r="B38" s="1628"/>
      <c r="C38" s="1628"/>
      <c r="D38" s="1628"/>
      <c r="E38" s="1628"/>
      <c r="F38" s="1628"/>
      <c r="G38" s="1628"/>
      <c r="H38" s="1628"/>
      <c r="I38" s="1628"/>
      <c r="J38" s="1628"/>
      <c r="K38" s="1628"/>
      <c r="L38" s="1629"/>
    </row>
    <row r="39" spans="1:12" s="15" customFormat="1" ht="15">
      <c r="A39" s="1450"/>
      <c r="B39" s="1628"/>
      <c r="C39" s="1628"/>
      <c r="D39" s="1628"/>
      <c r="E39" s="1628"/>
      <c r="F39" s="1628"/>
      <c r="G39" s="1628"/>
      <c r="H39" s="1628"/>
      <c r="I39" s="1628"/>
      <c r="J39" s="1628"/>
      <c r="K39" s="1628"/>
      <c r="L39" s="1629"/>
    </row>
    <row r="40" spans="1:12" s="15" customFormat="1" ht="15">
      <c r="A40" s="1450"/>
      <c r="B40" s="1628"/>
      <c r="C40" s="1628"/>
      <c r="D40" s="1628"/>
      <c r="E40" s="1628"/>
      <c r="F40" s="1628"/>
      <c r="G40" s="1628"/>
      <c r="H40" s="1628"/>
      <c r="I40" s="1628"/>
      <c r="J40" s="1628"/>
      <c r="K40" s="1628"/>
      <c r="L40" s="1629"/>
    </row>
    <row r="41" spans="1:12" s="15" customFormat="1" ht="15">
      <c r="A41" s="1450"/>
      <c r="B41" s="1628"/>
      <c r="C41" s="1628"/>
      <c r="D41" s="1628"/>
      <c r="E41" s="1628"/>
      <c r="F41" s="1628"/>
      <c r="G41" s="1628"/>
      <c r="H41" s="1628"/>
      <c r="I41" s="1628"/>
      <c r="J41" s="1628"/>
      <c r="K41" s="1628"/>
      <c r="L41" s="1629"/>
    </row>
    <row r="42" spans="1:12" s="15" customFormat="1" ht="15">
      <c r="A42" s="1450"/>
      <c r="B42" s="1628"/>
      <c r="C42" s="1628"/>
      <c r="D42" s="1628"/>
      <c r="E42" s="1628"/>
      <c r="F42" s="1628"/>
      <c r="G42" s="1628"/>
      <c r="H42" s="1628"/>
      <c r="I42" s="1628"/>
      <c r="J42" s="1628"/>
      <c r="K42" s="1628"/>
      <c r="L42" s="1629"/>
    </row>
    <row r="43" spans="1:12" s="15" customFormat="1" ht="15">
      <c r="A43" s="1450"/>
      <c r="B43" s="1628"/>
      <c r="C43" s="1628"/>
      <c r="D43" s="1628"/>
      <c r="E43" s="1628"/>
      <c r="F43" s="1628"/>
      <c r="G43" s="1628"/>
      <c r="H43" s="1628"/>
      <c r="I43" s="1628"/>
      <c r="J43" s="1628"/>
      <c r="K43" s="1628"/>
      <c r="L43" s="1629"/>
    </row>
    <row r="44" spans="1:12" s="15" customFormat="1" ht="15.75" thickBot="1">
      <c r="A44" s="1411"/>
      <c r="B44" s="1630"/>
      <c r="C44" s="1630"/>
      <c r="D44" s="1630"/>
      <c r="E44" s="1630"/>
      <c r="F44" s="1630"/>
      <c r="G44" s="1630"/>
      <c r="H44" s="1630"/>
      <c r="I44" s="1630"/>
      <c r="J44" s="1630"/>
      <c r="K44" s="1630"/>
      <c r="L44" s="1631"/>
    </row>
    <row r="45" spans="1:12">
      <c r="D45" s="2"/>
      <c r="E45" s="2"/>
      <c r="H45" s="2"/>
    </row>
    <row r="46" spans="1:12" ht="9.75" customHeight="1">
      <c r="B46" s="1317" t="s">
        <v>429</v>
      </c>
      <c r="C46" s="1318"/>
      <c r="D46" s="1318" t="s">
        <v>430</v>
      </c>
      <c r="E46" s="1318"/>
      <c r="F46" s="1318"/>
      <c r="G46" s="1318" t="s">
        <v>431</v>
      </c>
      <c r="H46" s="1318"/>
      <c r="I46" s="1318"/>
      <c r="J46" s="1318" t="s">
        <v>432</v>
      </c>
      <c r="K46" s="1330"/>
    </row>
    <row r="47" spans="1:12" ht="20.25" customHeight="1">
      <c r="B47" s="1310"/>
      <c r="C47" s="1311"/>
      <c r="D47" s="1312"/>
      <c r="E47" s="1312"/>
      <c r="F47" s="1312"/>
      <c r="G47" s="1312"/>
      <c r="H47" s="1312"/>
      <c r="I47" s="1312"/>
      <c r="J47" s="1328"/>
      <c r="K47" s="1329"/>
    </row>
    <row r="48" spans="1:12" s="5" customFormat="1" ht="9">
      <c r="C48" s="6"/>
      <c r="D48" s="62"/>
      <c r="E48" s="62"/>
      <c r="F48" s="17"/>
      <c r="H48" s="18"/>
      <c r="L48" s="17"/>
    </row>
  </sheetData>
  <mergeCells count="22">
    <mergeCell ref="B47:C47"/>
    <mergeCell ref="D47:F47"/>
    <mergeCell ref="G47:I47"/>
    <mergeCell ref="J47:K47"/>
    <mergeCell ref="B6:G6"/>
    <mergeCell ref="H6:J6"/>
    <mergeCell ref="A10:L10"/>
    <mergeCell ref="D46:F46"/>
    <mergeCell ref="A11:L44"/>
    <mergeCell ref="B46:C46"/>
    <mergeCell ref="G46:I46"/>
    <mergeCell ref="J46:K46"/>
    <mergeCell ref="K6:L6"/>
    <mergeCell ref="A5:C5"/>
    <mergeCell ref="D5:G5"/>
    <mergeCell ref="H5:J5"/>
    <mergeCell ref="K5:L5"/>
    <mergeCell ref="A1:L1"/>
    <mergeCell ref="C2:G2"/>
    <mergeCell ref="I2:L2"/>
    <mergeCell ref="C3:G3"/>
    <mergeCell ref="I3:L3"/>
  </mergeCells>
  <printOptions horizontalCentered="1"/>
  <pageMargins left="0.17" right="0.25" top="0.41" bottom="0.68" header="0.17" footer="0.16"/>
  <pageSetup scale="80" orientation="portrait"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2">
    <tabColor indexed="11"/>
  </sheetPr>
  <dimension ref="A1:O48"/>
  <sheetViews>
    <sheetView zoomScaleNormal="100" workbookViewId="0">
      <selection activeCell="J59" sqref="J59"/>
    </sheetView>
  </sheetViews>
  <sheetFormatPr defaultColWidth="9.140625" defaultRowHeight="12.75"/>
  <cols>
    <col min="1" max="1" width="4.5703125" style="2" customWidth="1"/>
    <col min="2" max="2" width="15" style="2" customWidth="1"/>
    <col min="3" max="3" width="12" style="2" customWidth="1"/>
    <col min="4" max="5" width="12" style="4" customWidth="1"/>
    <col min="6" max="7" width="12" style="2" customWidth="1"/>
    <col min="8" max="8" width="12" style="8" customWidth="1"/>
    <col min="9" max="10" width="12" style="2" customWidth="1"/>
    <col min="11" max="12" width="4.140625" style="2" customWidth="1"/>
    <col min="13" max="16384" width="9.140625" style="2"/>
  </cols>
  <sheetData>
    <row r="1" spans="1:15" ht="57" customHeight="1" thickBot="1">
      <c r="A1" s="717"/>
      <c r="B1" s="716"/>
      <c r="C1" s="1418" t="s">
        <v>767</v>
      </c>
      <c r="D1" s="1418"/>
      <c r="E1" s="1418"/>
      <c r="F1" s="1418"/>
      <c r="G1" s="1418"/>
      <c r="H1" s="1418"/>
      <c r="I1" s="1418"/>
      <c r="J1" s="1418"/>
      <c r="K1" s="1418"/>
      <c r="L1" s="1419"/>
    </row>
    <row r="2" spans="1:15" ht="12" customHeight="1">
      <c r="A2" s="39" t="s">
        <v>403</v>
      </c>
      <c r="B2" s="40"/>
      <c r="C2" s="1363" t="str">
        <f>INTRO!$D$40</f>
        <v xml:space="preserve">SUPPLIER NAME </v>
      </c>
      <c r="D2" s="1363"/>
      <c r="E2" s="1363"/>
      <c r="F2" s="1363"/>
      <c r="G2" s="1363"/>
      <c r="H2" s="29" t="s">
        <v>195</v>
      </c>
      <c r="I2" s="1335" t="str">
        <f>INTRO!$D$34</f>
        <v>PART NUMBER</v>
      </c>
      <c r="J2" s="1335"/>
      <c r="K2" s="1335"/>
      <c r="L2" s="1336"/>
      <c r="N2" s="9"/>
      <c r="O2" s="3"/>
    </row>
    <row r="3" spans="1:15" ht="13.5" thickBot="1">
      <c r="A3" s="42" t="s">
        <v>404</v>
      </c>
      <c r="B3" s="41"/>
      <c r="C3" s="1364">
        <f>INTRO!$D$41</f>
        <v>101112</v>
      </c>
      <c r="D3" s="1364"/>
      <c r="E3" s="1364"/>
      <c r="F3" s="1364"/>
      <c r="G3" s="1364"/>
      <c r="H3" s="37" t="s">
        <v>405</v>
      </c>
      <c r="I3" s="1346" t="str">
        <f>INTRO!$D$33</f>
        <v>PART NAME</v>
      </c>
      <c r="J3" s="1346"/>
      <c r="K3" s="1346"/>
      <c r="L3" s="1347"/>
    </row>
    <row r="4" spans="1:15" ht="13.5" thickBot="1">
      <c r="A4" s="349"/>
      <c r="B4" s="3"/>
      <c r="C4" s="45"/>
      <c r="D4" s="45"/>
      <c r="E4" s="45"/>
      <c r="F4" s="45"/>
      <c r="G4" s="45"/>
      <c r="H4" s="38"/>
      <c r="I4" s="46"/>
      <c r="J4" s="46"/>
      <c r="K4" s="46"/>
      <c r="L4" s="350"/>
    </row>
    <row r="5" spans="1:15" ht="12.75" customHeight="1">
      <c r="A5" s="1319" t="s">
        <v>764</v>
      </c>
      <c r="B5" s="1320"/>
      <c r="C5" s="1320"/>
      <c r="D5" s="1352"/>
      <c r="E5" s="1352"/>
      <c r="F5" s="1352"/>
      <c r="G5" s="1353"/>
      <c r="H5" s="1320" t="s">
        <v>751</v>
      </c>
      <c r="I5" s="1320"/>
      <c r="J5" s="1320"/>
      <c r="K5" s="1337" t="str">
        <f>INTRO!$D$35</f>
        <v>ERL DATE</v>
      </c>
      <c r="L5" s="1338"/>
      <c r="N5" s="9"/>
      <c r="O5" s="3"/>
    </row>
    <row r="6" spans="1:15" ht="13.5" thickBot="1">
      <c r="A6" s="118" t="s">
        <v>408</v>
      </c>
      <c r="B6" s="1343"/>
      <c r="C6" s="1344"/>
      <c r="D6" s="1344"/>
      <c r="E6" s="1344"/>
      <c r="F6" s="1344"/>
      <c r="G6" s="1345"/>
      <c r="H6" s="1349" t="s">
        <v>111</v>
      </c>
      <c r="I6" s="1349"/>
      <c r="J6" s="1349"/>
      <c r="K6" s="1343"/>
      <c r="L6" s="1348"/>
    </row>
    <row r="7" spans="1:15" ht="5.25" customHeight="1">
      <c r="A7" s="264"/>
      <c r="B7" s="59"/>
      <c r="C7" s="59"/>
      <c r="D7" s="59"/>
      <c r="E7" s="59"/>
      <c r="F7" s="59"/>
      <c r="G7" s="59"/>
      <c r="H7" s="36"/>
      <c r="I7" s="36"/>
      <c r="J7" s="36"/>
      <c r="K7" s="59"/>
      <c r="L7" s="351"/>
    </row>
    <row r="8" spans="1:15">
      <c r="A8" s="264" t="s">
        <v>768</v>
      </c>
      <c r="B8" s="59"/>
      <c r="C8" s="59"/>
      <c r="D8" s="59"/>
      <c r="E8" s="59"/>
      <c r="F8" s="59"/>
      <c r="G8" s="59"/>
      <c r="H8" s="36"/>
      <c r="I8" s="36"/>
      <c r="J8" s="36"/>
      <c r="K8" s="59"/>
      <c r="L8" s="351"/>
    </row>
    <row r="9" spans="1:15" ht="6.75" customHeight="1" thickBot="1">
      <c r="A9" s="349"/>
      <c r="B9" s="38"/>
      <c r="C9" s="38"/>
      <c r="D9" s="59"/>
      <c r="E9" s="59"/>
      <c r="F9" s="38"/>
      <c r="G9" s="38"/>
      <c r="H9" s="38"/>
      <c r="I9" s="38"/>
      <c r="J9" s="38"/>
      <c r="K9" s="38"/>
      <c r="L9" s="216"/>
    </row>
    <row r="10" spans="1:15" ht="18.75" customHeight="1" thickBot="1">
      <c r="A10" s="1623" t="s">
        <v>769</v>
      </c>
      <c r="B10" s="1624"/>
      <c r="C10" s="1624"/>
      <c r="D10" s="1624"/>
      <c r="E10" s="1624"/>
      <c r="F10" s="1624"/>
      <c r="G10" s="1624"/>
      <c r="H10" s="1624"/>
      <c r="I10" s="1624"/>
      <c r="J10" s="1624"/>
      <c r="K10" s="1624"/>
      <c r="L10" s="1625"/>
    </row>
    <row r="11" spans="1:15" s="10" customFormat="1">
      <c r="A11" s="1410"/>
      <c r="B11" s="1626"/>
      <c r="C11" s="1626"/>
      <c r="D11" s="1626"/>
      <c r="E11" s="1626"/>
      <c r="F11" s="1626"/>
      <c r="G11" s="1626"/>
      <c r="H11" s="1626"/>
      <c r="I11" s="1626"/>
      <c r="J11" s="1626"/>
      <c r="K11" s="1626"/>
      <c r="L11" s="1627"/>
    </row>
    <row r="12" spans="1:15" s="15" customFormat="1" ht="15">
      <c r="A12" s="1450"/>
      <c r="B12" s="1628"/>
      <c r="C12" s="1628"/>
      <c r="D12" s="1628"/>
      <c r="E12" s="1628"/>
      <c r="F12" s="1628"/>
      <c r="G12" s="1628"/>
      <c r="H12" s="1628"/>
      <c r="I12" s="1628"/>
      <c r="J12" s="1628"/>
      <c r="K12" s="1628"/>
      <c r="L12" s="1629"/>
    </row>
    <row r="13" spans="1:15" s="15" customFormat="1" ht="15">
      <c r="A13" s="1450"/>
      <c r="B13" s="1628"/>
      <c r="C13" s="1628"/>
      <c r="D13" s="1628"/>
      <c r="E13" s="1628"/>
      <c r="F13" s="1628"/>
      <c r="G13" s="1628"/>
      <c r="H13" s="1628"/>
      <c r="I13" s="1628"/>
      <c r="J13" s="1628"/>
      <c r="K13" s="1628"/>
      <c r="L13" s="1629"/>
    </row>
    <row r="14" spans="1:15" s="15" customFormat="1" ht="15">
      <c r="A14" s="1450"/>
      <c r="B14" s="1628"/>
      <c r="C14" s="1628"/>
      <c r="D14" s="1628"/>
      <c r="E14" s="1628"/>
      <c r="F14" s="1628"/>
      <c r="G14" s="1628"/>
      <c r="H14" s="1628"/>
      <c r="I14" s="1628"/>
      <c r="J14" s="1628"/>
      <c r="K14" s="1628"/>
      <c r="L14" s="1629"/>
    </row>
    <row r="15" spans="1:15" s="15" customFormat="1" ht="15">
      <c r="A15" s="1450"/>
      <c r="B15" s="1628"/>
      <c r="C15" s="1628"/>
      <c r="D15" s="1628"/>
      <c r="E15" s="1628"/>
      <c r="F15" s="1628"/>
      <c r="G15" s="1628"/>
      <c r="H15" s="1628"/>
      <c r="I15" s="1628"/>
      <c r="J15" s="1628"/>
      <c r="K15" s="1628"/>
      <c r="L15" s="1629"/>
    </row>
    <row r="16" spans="1:15" s="15" customFormat="1" ht="15">
      <c r="A16" s="1450"/>
      <c r="B16" s="1628"/>
      <c r="C16" s="1628"/>
      <c r="D16" s="1628"/>
      <c r="E16" s="1628"/>
      <c r="F16" s="1628"/>
      <c r="G16" s="1628"/>
      <c r="H16" s="1628"/>
      <c r="I16" s="1628"/>
      <c r="J16" s="1628"/>
      <c r="K16" s="1628"/>
      <c r="L16" s="1629"/>
    </row>
    <row r="17" spans="1:12" s="15" customFormat="1" ht="15">
      <c r="A17" s="1450"/>
      <c r="B17" s="1628"/>
      <c r="C17" s="1628"/>
      <c r="D17" s="1628"/>
      <c r="E17" s="1628"/>
      <c r="F17" s="1628"/>
      <c r="G17" s="1628"/>
      <c r="H17" s="1628"/>
      <c r="I17" s="1628"/>
      <c r="J17" s="1628"/>
      <c r="K17" s="1628"/>
      <c r="L17" s="1629"/>
    </row>
    <row r="18" spans="1:12" s="15" customFormat="1" ht="15">
      <c r="A18" s="1450"/>
      <c r="B18" s="1628"/>
      <c r="C18" s="1628"/>
      <c r="D18" s="1628"/>
      <c r="E18" s="1628"/>
      <c r="F18" s="1628"/>
      <c r="G18" s="1628"/>
      <c r="H18" s="1628"/>
      <c r="I18" s="1628"/>
      <c r="J18" s="1628"/>
      <c r="K18" s="1628"/>
      <c r="L18" s="1629"/>
    </row>
    <row r="19" spans="1:12" s="15" customFormat="1" ht="15">
      <c r="A19" s="1450"/>
      <c r="B19" s="1628"/>
      <c r="C19" s="1628"/>
      <c r="D19" s="1628"/>
      <c r="E19" s="1628"/>
      <c r="F19" s="1628"/>
      <c r="G19" s="1628"/>
      <c r="H19" s="1628"/>
      <c r="I19" s="1628"/>
      <c r="J19" s="1628"/>
      <c r="K19" s="1628"/>
      <c r="L19" s="1629"/>
    </row>
    <row r="20" spans="1:12" s="15" customFormat="1" ht="15">
      <c r="A20" s="1450"/>
      <c r="B20" s="1628"/>
      <c r="C20" s="1628"/>
      <c r="D20" s="1628"/>
      <c r="E20" s="1628"/>
      <c r="F20" s="1628"/>
      <c r="G20" s="1628"/>
      <c r="H20" s="1628"/>
      <c r="I20" s="1628"/>
      <c r="J20" s="1628"/>
      <c r="K20" s="1628"/>
      <c r="L20" s="1629"/>
    </row>
    <row r="21" spans="1:12" s="15" customFormat="1" ht="15">
      <c r="A21" s="1450"/>
      <c r="B21" s="1628"/>
      <c r="C21" s="1628"/>
      <c r="D21" s="1628"/>
      <c r="E21" s="1628"/>
      <c r="F21" s="1628"/>
      <c r="G21" s="1628"/>
      <c r="H21" s="1628"/>
      <c r="I21" s="1628"/>
      <c r="J21" s="1628"/>
      <c r="K21" s="1628"/>
      <c r="L21" s="1629"/>
    </row>
    <row r="22" spans="1:12" s="15" customFormat="1" ht="15">
      <c r="A22" s="1450"/>
      <c r="B22" s="1628"/>
      <c r="C22" s="1628"/>
      <c r="D22" s="1628"/>
      <c r="E22" s="1628"/>
      <c r="F22" s="1628"/>
      <c r="G22" s="1628"/>
      <c r="H22" s="1628"/>
      <c r="I22" s="1628"/>
      <c r="J22" s="1628"/>
      <c r="K22" s="1628"/>
      <c r="L22" s="1629"/>
    </row>
    <row r="23" spans="1:12" s="15" customFormat="1" ht="15">
      <c r="A23" s="1450"/>
      <c r="B23" s="1628"/>
      <c r="C23" s="1628"/>
      <c r="D23" s="1628"/>
      <c r="E23" s="1628"/>
      <c r="F23" s="1628"/>
      <c r="G23" s="1628"/>
      <c r="H23" s="1628"/>
      <c r="I23" s="1628"/>
      <c r="J23" s="1628"/>
      <c r="K23" s="1628"/>
      <c r="L23" s="1629"/>
    </row>
    <row r="24" spans="1:12" s="15" customFormat="1" ht="15">
      <c r="A24" s="1450"/>
      <c r="B24" s="1628"/>
      <c r="C24" s="1628"/>
      <c r="D24" s="1628"/>
      <c r="E24" s="1628"/>
      <c r="F24" s="1628"/>
      <c r="G24" s="1628"/>
      <c r="H24" s="1628"/>
      <c r="I24" s="1628"/>
      <c r="J24" s="1628"/>
      <c r="K24" s="1628"/>
      <c r="L24" s="1629"/>
    </row>
    <row r="25" spans="1:12" s="15" customFormat="1" ht="15">
      <c r="A25" s="1450"/>
      <c r="B25" s="1628"/>
      <c r="C25" s="1628"/>
      <c r="D25" s="1628"/>
      <c r="E25" s="1628"/>
      <c r="F25" s="1628"/>
      <c r="G25" s="1628"/>
      <c r="H25" s="1628"/>
      <c r="I25" s="1628"/>
      <c r="J25" s="1628"/>
      <c r="K25" s="1628"/>
      <c r="L25" s="1629"/>
    </row>
    <row r="26" spans="1:12" s="15" customFormat="1" ht="15">
      <c r="A26" s="1450"/>
      <c r="B26" s="1628"/>
      <c r="C26" s="1628"/>
      <c r="D26" s="1628"/>
      <c r="E26" s="1628"/>
      <c r="F26" s="1628"/>
      <c r="G26" s="1628"/>
      <c r="H26" s="1628"/>
      <c r="I26" s="1628"/>
      <c r="J26" s="1628"/>
      <c r="K26" s="1628"/>
      <c r="L26" s="1629"/>
    </row>
    <row r="27" spans="1:12" s="15" customFormat="1" ht="15">
      <c r="A27" s="1450"/>
      <c r="B27" s="1628"/>
      <c r="C27" s="1628"/>
      <c r="D27" s="1628"/>
      <c r="E27" s="1628"/>
      <c r="F27" s="1628"/>
      <c r="G27" s="1628"/>
      <c r="H27" s="1628"/>
      <c r="I27" s="1628"/>
      <c r="J27" s="1628"/>
      <c r="K27" s="1628"/>
      <c r="L27" s="1629"/>
    </row>
    <row r="28" spans="1:12" s="15" customFormat="1" ht="15">
      <c r="A28" s="1450"/>
      <c r="B28" s="1628"/>
      <c r="C28" s="1628"/>
      <c r="D28" s="1628"/>
      <c r="E28" s="1628"/>
      <c r="F28" s="1628"/>
      <c r="G28" s="1628"/>
      <c r="H28" s="1628"/>
      <c r="I28" s="1628"/>
      <c r="J28" s="1628"/>
      <c r="K28" s="1628"/>
      <c r="L28" s="1629"/>
    </row>
    <row r="29" spans="1:12" s="15" customFormat="1" ht="15">
      <c r="A29" s="1450"/>
      <c r="B29" s="1628"/>
      <c r="C29" s="1628"/>
      <c r="D29" s="1628"/>
      <c r="E29" s="1628"/>
      <c r="F29" s="1628"/>
      <c r="G29" s="1628"/>
      <c r="H29" s="1628"/>
      <c r="I29" s="1628"/>
      <c r="J29" s="1628"/>
      <c r="K29" s="1628"/>
      <c r="L29" s="1629"/>
    </row>
    <row r="30" spans="1:12" s="15" customFormat="1" ht="15">
      <c r="A30" s="1450"/>
      <c r="B30" s="1628"/>
      <c r="C30" s="1628"/>
      <c r="D30" s="1628"/>
      <c r="E30" s="1628"/>
      <c r="F30" s="1628"/>
      <c r="G30" s="1628"/>
      <c r="H30" s="1628"/>
      <c r="I30" s="1628"/>
      <c r="J30" s="1628"/>
      <c r="K30" s="1628"/>
      <c r="L30" s="1629"/>
    </row>
    <row r="31" spans="1:12" s="15" customFormat="1" ht="15">
      <c r="A31" s="1450"/>
      <c r="B31" s="1628"/>
      <c r="C31" s="1628"/>
      <c r="D31" s="1628"/>
      <c r="E31" s="1628"/>
      <c r="F31" s="1628"/>
      <c r="G31" s="1628"/>
      <c r="H31" s="1628"/>
      <c r="I31" s="1628"/>
      <c r="J31" s="1628"/>
      <c r="K31" s="1628"/>
      <c r="L31" s="1629"/>
    </row>
    <row r="32" spans="1:12" s="15" customFormat="1" ht="15">
      <c r="A32" s="1450"/>
      <c r="B32" s="1628"/>
      <c r="C32" s="1628"/>
      <c r="D32" s="1628"/>
      <c r="E32" s="1628"/>
      <c r="F32" s="1628"/>
      <c r="G32" s="1628"/>
      <c r="H32" s="1628"/>
      <c r="I32" s="1628"/>
      <c r="J32" s="1628"/>
      <c r="K32" s="1628"/>
      <c r="L32" s="1629"/>
    </row>
    <row r="33" spans="1:12" s="15" customFormat="1" ht="15">
      <c r="A33" s="1450"/>
      <c r="B33" s="1628"/>
      <c r="C33" s="1628"/>
      <c r="D33" s="1628"/>
      <c r="E33" s="1628"/>
      <c r="F33" s="1628"/>
      <c r="G33" s="1628"/>
      <c r="H33" s="1628"/>
      <c r="I33" s="1628"/>
      <c r="J33" s="1628"/>
      <c r="K33" s="1628"/>
      <c r="L33" s="1629"/>
    </row>
    <row r="34" spans="1:12" s="15" customFormat="1" ht="15">
      <c r="A34" s="1450"/>
      <c r="B34" s="1628"/>
      <c r="C34" s="1628"/>
      <c r="D34" s="1628"/>
      <c r="E34" s="1628"/>
      <c r="F34" s="1628"/>
      <c r="G34" s="1628"/>
      <c r="H34" s="1628"/>
      <c r="I34" s="1628"/>
      <c r="J34" s="1628"/>
      <c r="K34" s="1628"/>
      <c r="L34" s="1629"/>
    </row>
    <row r="35" spans="1:12" s="15" customFormat="1" ht="15">
      <c r="A35" s="1450"/>
      <c r="B35" s="1628"/>
      <c r="C35" s="1628"/>
      <c r="D35" s="1628"/>
      <c r="E35" s="1628"/>
      <c r="F35" s="1628"/>
      <c r="G35" s="1628"/>
      <c r="H35" s="1628"/>
      <c r="I35" s="1628"/>
      <c r="J35" s="1628"/>
      <c r="K35" s="1628"/>
      <c r="L35" s="1629"/>
    </row>
    <row r="36" spans="1:12" s="15" customFormat="1" ht="15">
      <c r="A36" s="1450"/>
      <c r="B36" s="1628"/>
      <c r="C36" s="1628"/>
      <c r="D36" s="1628"/>
      <c r="E36" s="1628"/>
      <c r="F36" s="1628"/>
      <c r="G36" s="1628"/>
      <c r="H36" s="1628"/>
      <c r="I36" s="1628"/>
      <c r="J36" s="1628"/>
      <c r="K36" s="1628"/>
      <c r="L36" s="1629"/>
    </row>
    <row r="37" spans="1:12" s="15" customFormat="1" ht="15">
      <c r="A37" s="1450"/>
      <c r="B37" s="1628"/>
      <c r="C37" s="1628"/>
      <c r="D37" s="1628"/>
      <c r="E37" s="1628"/>
      <c r="F37" s="1628"/>
      <c r="G37" s="1628"/>
      <c r="H37" s="1628"/>
      <c r="I37" s="1628"/>
      <c r="J37" s="1628"/>
      <c r="K37" s="1628"/>
      <c r="L37" s="1629"/>
    </row>
    <row r="38" spans="1:12" s="15" customFormat="1" ht="15">
      <c r="A38" s="1450"/>
      <c r="B38" s="1628"/>
      <c r="C38" s="1628"/>
      <c r="D38" s="1628"/>
      <c r="E38" s="1628"/>
      <c r="F38" s="1628"/>
      <c r="G38" s="1628"/>
      <c r="H38" s="1628"/>
      <c r="I38" s="1628"/>
      <c r="J38" s="1628"/>
      <c r="K38" s="1628"/>
      <c r="L38" s="1629"/>
    </row>
    <row r="39" spans="1:12" s="15" customFormat="1" ht="15">
      <c r="A39" s="1450"/>
      <c r="B39" s="1628"/>
      <c r="C39" s="1628"/>
      <c r="D39" s="1628"/>
      <c r="E39" s="1628"/>
      <c r="F39" s="1628"/>
      <c r="G39" s="1628"/>
      <c r="H39" s="1628"/>
      <c r="I39" s="1628"/>
      <c r="J39" s="1628"/>
      <c r="K39" s="1628"/>
      <c r="L39" s="1629"/>
    </row>
    <row r="40" spans="1:12" s="15" customFormat="1" ht="15">
      <c r="A40" s="1450"/>
      <c r="B40" s="1628"/>
      <c r="C40" s="1628"/>
      <c r="D40" s="1628"/>
      <c r="E40" s="1628"/>
      <c r="F40" s="1628"/>
      <c r="G40" s="1628"/>
      <c r="H40" s="1628"/>
      <c r="I40" s="1628"/>
      <c r="J40" s="1628"/>
      <c r="K40" s="1628"/>
      <c r="L40" s="1629"/>
    </row>
    <row r="41" spans="1:12" s="15" customFormat="1" ht="15">
      <c r="A41" s="1450"/>
      <c r="B41" s="1628"/>
      <c r="C41" s="1628"/>
      <c r="D41" s="1628"/>
      <c r="E41" s="1628"/>
      <c r="F41" s="1628"/>
      <c r="G41" s="1628"/>
      <c r="H41" s="1628"/>
      <c r="I41" s="1628"/>
      <c r="J41" s="1628"/>
      <c r="K41" s="1628"/>
      <c r="L41" s="1629"/>
    </row>
    <row r="42" spans="1:12" s="15" customFormat="1" ht="15">
      <c r="A42" s="1450"/>
      <c r="B42" s="1628"/>
      <c r="C42" s="1628"/>
      <c r="D42" s="1628"/>
      <c r="E42" s="1628"/>
      <c r="F42" s="1628"/>
      <c r="G42" s="1628"/>
      <c r="H42" s="1628"/>
      <c r="I42" s="1628"/>
      <c r="J42" s="1628"/>
      <c r="K42" s="1628"/>
      <c r="L42" s="1629"/>
    </row>
    <row r="43" spans="1:12" s="15" customFormat="1" ht="15">
      <c r="A43" s="1450"/>
      <c r="B43" s="1628"/>
      <c r="C43" s="1628"/>
      <c r="D43" s="1628"/>
      <c r="E43" s="1628"/>
      <c r="F43" s="1628"/>
      <c r="G43" s="1628"/>
      <c r="H43" s="1628"/>
      <c r="I43" s="1628"/>
      <c r="J43" s="1628"/>
      <c r="K43" s="1628"/>
      <c r="L43" s="1629"/>
    </row>
    <row r="44" spans="1:12" s="15" customFormat="1" ht="15.75" thickBot="1">
      <c r="A44" s="1411"/>
      <c r="B44" s="1630"/>
      <c r="C44" s="1630"/>
      <c r="D44" s="1630"/>
      <c r="E44" s="1630"/>
      <c r="F44" s="1630"/>
      <c r="G44" s="1630"/>
      <c r="H44" s="1630"/>
      <c r="I44" s="1630"/>
      <c r="J44" s="1630"/>
      <c r="K44" s="1630"/>
      <c r="L44" s="1631"/>
    </row>
    <row r="45" spans="1:12">
      <c r="D45" s="2"/>
      <c r="E45" s="2"/>
      <c r="H45" s="2"/>
    </row>
    <row r="46" spans="1:12" ht="9.75" customHeight="1">
      <c r="B46" s="1317" t="s">
        <v>429</v>
      </c>
      <c r="C46" s="1318"/>
      <c r="D46" s="1318" t="s">
        <v>430</v>
      </c>
      <c r="E46" s="1318"/>
      <c r="F46" s="1318"/>
      <c r="G46" s="1318" t="s">
        <v>431</v>
      </c>
      <c r="H46" s="1318"/>
      <c r="I46" s="1318"/>
      <c r="J46" s="1318" t="s">
        <v>432</v>
      </c>
      <c r="K46" s="1330"/>
    </row>
    <row r="47" spans="1:12" ht="20.25" customHeight="1">
      <c r="B47" s="1310"/>
      <c r="C47" s="1311"/>
      <c r="D47" s="1312"/>
      <c r="E47" s="1312"/>
      <c r="F47" s="1312"/>
      <c r="G47" s="1312"/>
      <c r="H47" s="1312"/>
      <c r="I47" s="1312"/>
      <c r="J47" s="1328"/>
      <c r="K47" s="1329"/>
    </row>
    <row r="48" spans="1:12" s="5" customFormat="1" ht="9">
      <c r="C48" s="6"/>
      <c r="D48" s="62"/>
      <c r="E48" s="62"/>
      <c r="F48" s="17"/>
      <c r="H48" s="18"/>
      <c r="L48" s="17"/>
    </row>
  </sheetData>
  <customSheetViews>
    <customSheetView guid="{4386EC60-C10A-4757-8A9B-A7E03A340F6B}" showPageBreaks="1" printArea="1">
      <selection activeCell="P25" sqref="P25"/>
      <pageMargins left="0" right="0" top="0" bottom="0" header="0" footer="0"/>
      <printOptions horizontalCentered="1" verticalCentered="1"/>
      <pageSetup scale="89" orientation="portrait" r:id="rId1"/>
      <headerFooter alignWithMargins="0">
        <oddFooter xml:space="preserve">&amp;L&amp;P of &amp;N&amp;RPPAP: Revision 1.4
Date: 4/12/12
</oddFooter>
      </headerFooter>
    </customSheetView>
  </customSheetViews>
  <mergeCells count="22">
    <mergeCell ref="C1:L1"/>
    <mergeCell ref="A5:C5"/>
    <mergeCell ref="B47:C47"/>
    <mergeCell ref="G47:I47"/>
    <mergeCell ref="C2:G2"/>
    <mergeCell ref="C3:G3"/>
    <mergeCell ref="H5:J5"/>
    <mergeCell ref="B6:G6"/>
    <mergeCell ref="D5:G5"/>
    <mergeCell ref="I3:L3"/>
    <mergeCell ref="I2:L2"/>
    <mergeCell ref="H6:J6"/>
    <mergeCell ref="D47:F47"/>
    <mergeCell ref="K6:L6"/>
    <mergeCell ref="J46:K46"/>
    <mergeCell ref="K5:L5"/>
    <mergeCell ref="J47:K47"/>
    <mergeCell ref="B46:C46"/>
    <mergeCell ref="D46:F46"/>
    <mergeCell ref="G46:I46"/>
    <mergeCell ref="A10:L10"/>
    <mergeCell ref="A11:L44"/>
  </mergeCells>
  <phoneticPr fontId="0" type="noConversion"/>
  <printOptions horizont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6148B-83E1-4E3F-BE1D-E03FE30BDBDE}">
  <sheetPr>
    <tabColor rgb="FFFFFF00"/>
  </sheetPr>
  <dimension ref="A1:AA48"/>
  <sheetViews>
    <sheetView zoomScaleNormal="100" workbookViewId="0">
      <selection activeCell="J54" sqref="J54"/>
    </sheetView>
  </sheetViews>
  <sheetFormatPr defaultColWidth="9.140625" defaultRowHeight="12.75"/>
  <cols>
    <col min="1" max="1" width="4.5703125" style="2" customWidth="1"/>
    <col min="2" max="2" width="15" style="2" customWidth="1"/>
    <col min="3" max="3" width="12" style="2" customWidth="1"/>
    <col min="4" max="5" width="12" style="4" customWidth="1"/>
    <col min="6" max="7" width="12" style="2" customWidth="1"/>
    <col min="8" max="8" width="12" style="8" customWidth="1"/>
    <col min="9" max="10" width="12" style="2" customWidth="1"/>
    <col min="11" max="12" width="4.140625" style="2" customWidth="1"/>
    <col min="13" max="13" width="9.140625" style="2"/>
    <col min="14" max="14" width="106.28515625" style="2" bestFit="1" customWidth="1"/>
    <col min="15" max="16384" width="9.140625" style="2"/>
  </cols>
  <sheetData>
    <row r="1" spans="1:27" ht="57" customHeight="1" thickBot="1">
      <c r="A1" s="717"/>
      <c r="B1" s="716"/>
      <c r="C1" s="1331" t="s">
        <v>770</v>
      </c>
      <c r="D1" s="1418"/>
      <c r="E1" s="1418"/>
      <c r="F1" s="1418"/>
      <c r="G1" s="1418"/>
      <c r="H1" s="1418"/>
      <c r="I1" s="1418"/>
      <c r="J1" s="1418"/>
      <c r="K1" s="1418"/>
      <c r="L1" s="1419"/>
      <c r="N1" s="843" t="s">
        <v>771</v>
      </c>
      <c r="O1" s="340"/>
      <c r="P1" s="340"/>
      <c r="Q1" s="340"/>
      <c r="R1" s="340"/>
      <c r="S1" s="340"/>
      <c r="T1" s="340"/>
      <c r="U1" s="340"/>
      <c r="V1" s="341"/>
      <c r="W1" s="340"/>
      <c r="X1" s="340"/>
      <c r="Y1" s="340"/>
      <c r="Z1" s="340"/>
      <c r="AA1" s="340"/>
    </row>
    <row r="2" spans="1:27" ht="12" customHeight="1">
      <c r="A2" s="1410"/>
      <c r="B2" s="1626"/>
      <c r="C2" s="1626"/>
      <c r="D2" s="1626"/>
      <c r="E2" s="1626"/>
      <c r="F2" s="1626"/>
      <c r="G2" s="1626"/>
      <c r="H2" s="1626"/>
      <c r="I2" s="1626"/>
      <c r="J2" s="1626"/>
      <c r="K2" s="1626"/>
      <c r="L2" s="1627"/>
      <c r="N2" s="595"/>
      <c r="O2" s="340"/>
      <c r="P2" s="340"/>
      <c r="Q2" s="340"/>
      <c r="R2" s="340"/>
      <c r="S2" s="340"/>
      <c r="T2" s="340"/>
      <c r="U2" s="340"/>
      <c r="V2" s="341"/>
      <c r="W2" s="340"/>
      <c r="X2" s="340"/>
      <c r="Y2" s="340"/>
      <c r="Z2" s="340"/>
      <c r="AA2" s="340"/>
    </row>
    <row r="3" spans="1:27">
      <c r="A3" s="1450"/>
      <c r="B3" s="1628"/>
      <c r="C3" s="1628"/>
      <c r="D3" s="1628"/>
      <c r="E3" s="1628"/>
      <c r="F3" s="1628"/>
      <c r="G3" s="1628"/>
      <c r="H3" s="1628"/>
      <c r="I3" s="1628"/>
      <c r="J3" s="1628"/>
      <c r="K3" s="1628"/>
      <c r="L3" s="1629"/>
      <c r="N3" s="340"/>
      <c r="O3" s="340"/>
      <c r="P3" s="340"/>
      <c r="Q3" s="340"/>
      <c r="R3" s="340"/>
      <c r="S3" s="340"/>
      <c r="T3" s="340"/>
      <c r="U3" s="340"/>
      <c r="V3" s="341"/>
      <c r="W3" s="340"/>
      <c r="X3" s="340"/>
      <c r="Y3" s="340"/>
      <c r="Z3" s="340"/>
      <c r="AA3" s="340"/>
    </row>
    <row r="4" spans="1:27" ht="15">
      <c r="A4" s="1450"/>
      <c r="B4" s="1628"/>
      <c r="C4" s="1628"/>
      <c r="D4" s="1628"/>
      <c r="E4" s="1628"/>
      <c r="F4" s="1628"/>
      <c r="G4" s="1628"/>
      <c r="H4" s="1628"/>
      <c r="I4" s="1628"/>
      <c r="J4" s="1628"/>
      <c r="K4" s="1628"/>
      <c r="L4" s="1629"/>
      <c r="N4" s="856" t="s">
        <v>772</v>
      </c>
      <c r="O4" s="340"/>
      <c r="P4" s="340"/>
      <c r="Q4" s="340"/>
      <c r="R4" s="340"/>
      <c r="S4" s="340"/>
      <c r="T4" s="341"/>
      <c r="U4" s="701" t="s">
        <v>773</v>
      </c>
      <c r="V4" s="341"/>
      <c r="W4" s="701"/>
      <c r="X4" s="340"/>
      <c r="Y4" s="340"/>
      <c r="Z4" s="340"/>
      <c r="AA4" s="340"/>
    </row>
    <row r="5" spans="1:27" ht="12.75" customHeight="1">
      <c r="A5" s="1450"/>
      <c r="B5" s="1628"/>
      <c r="C5" s="1628"/>
      <c r="D5" s="1628"/>
      <c r="E5" s="1628"/>
      <c r="F5" s="1628"/>
      <c r="G5" s="1628"/>
      <c r="H5" s="1628"/>
      <c r="I5" s="1628"/>
      <c r="J5" s="1628"/>
      <c r="K5" s="1628"/>
      <c r="L5" s="1629"/>
      <c r="O5" s="340"/>
      <c r="P5" s="340"/>
      <c r="Q5" s="340"/>
      <c r="R5" s="340"/>
      <c r="S5" s="340"/>
      <c r="T5" s="340"/>
      <c r="U5" s="340"/>
      <c r="V5" s="341"/>
      <c r="W5" s="340"/>
      <c r="X5" s="340"/>
      <c r="Y5" s="340"/>
      <c r="Z5" s="340"/>
      <c r="AA5" s="340"/>
    </row>
    <row r="6" spans="1:27" ht="15">
      <c r="A6" s="1450"/>
      <c r="B6" s="1628"/>
      <c r="C6" s="1628"/>
      <c r="D6" s="1628"/>
      <c r="E6" s="1628"/>
      <c r="F6" s="1628"/>
      <c r="G6" s="1628"/>
      <c r="H6" s="1628"/>
      <c r="I6" s="1628"/>
      <c r="J6" s="1628"/>
      <c r="K6" s="1628"/>
      <c r="L6" s="1629"/>
      <c r="N6" s="701" t="s">
        <v>773</v>
      </c>
    </row>
    <row r="7" spans="1:27" ht="5.25" customHeight="1">
      <c r="A7" s="1450"/>
      <c r="B7" s="1628"/>
      <c r="C7" s="1628"/>
      <c r="D7" s="1628"/>
      <c r="E7" s="1628"/>
      <c r="F7" s="1628"/>
      <c r="G7" s="1628"/>
      <c r="H7" s="1628"/>
      <c r="I7" s="1628"/>
      <c r="J7" s="1628"/>
      <c r="K7" s="1628"/>
      <c r="L7" s="1629"/>
    </row>
    <row r="8" spans="1:27">
      <c r="A8" s="1450"/>
      <c r="B8" s="1628"/>
      <c r="C8" s="1628"/>
      <c r="D8" s="1628"/>
      <c r="E8" s="1628"/>
      <c r="F8" s="1628"/>
      <c r="G8" s="1628"/>
      <c r="H8" s="1628"/>
      <c r="I8" s="1628"/>
      <c r="J8" s="1628"/>
      <c r="K8" s="1628"/>
      <c r="L8" s="1629"/>
    </row>
    <row r="9" spans="1:27" ht="6.75" customHeight="1">
      <c r="A9" s="1450"/>
      <c r="B9" s="1628"/>
      <c r="C9" s="1628"/>
      <c r="D9" s="1628"/>
      <c r="E9" s="1628"/>
      <c r="F9" s="1628"/>
      <c r="G9" s="1628"/>
      <c r="H9" s="1628"/>
      <c r="I9" s="1628"/>
      <c r="J9" s="1628"/>
      <c r="K9" s="1628"/>
      <c r="L9" s="1629"/>
    </row>
    <row r="10" spans="1:27" ht="18.75" customHeight="1">
      <c r="A10" s="1450"/>
      <c r="B10" s="1628"/>
      <c r="C10" s="1628"/>
      <c r="D10" s="1628"/>
      <c r="E10" s="1628"/>
      <c r="F10" s="1628"/>
      <c r="G10" s="1628"/>
      <c r="H10" s="1628"/>
      <c r="I10" s="1628"/>
      <c r="J10" s="1628"/>
      <c r="K10" s="1628"/>
      <c r="L10" s="1629"/>
      <c r="N10" s="10"/>
    </row>
    <row r="11" spans="1:27" s="10" customFormat="1" ht="15">
      <c r="A11" s="1450"/>
      <c r="B11" s="1628"/>
      <c r="C11" s="1628"/>
      <c r="D11" s="1628"/>
      <c r="E11" s="1628"/>
      <c r="F11" s="1628"/>
      <c r="G11" s="1628"/>
      <c r="H11" s="1628"/>
      <c r="I11" s="1628"/>
      <c r="J11" s="1628"/>
      <c r="K11" s="1628"/>
      <c r="L11" s="1629"/>
      <c r="N11" s="15"/>
    </row>
    <row r="12" spans="1:27" s="15" customFormat="1" ht="15">
      <c r="A12" s="1450"/>
      <c r="B12" s="1628"/>
      <c r="C12" s="1628"/>
      <c r="D12" s="1628"/>
      <c r="E12" s="1628"/>
      <c r="F12" s="1628"/>
      <c r="G12" s="1628"/>
      <c r="H12" s="1628"/>
      <c r="I12" s="1628"/>
      <c r="J12" s="1628"/>
      <c r="K12" s="1628"/>
      <c r="L12" s="1629"/>
    </row>
    <row r="13" spans="1:27" s="15" customFormat="1" ht="15">
      <c r="A13" s="1450"/>
      <c r="B13" s="1628"/>
      <c r="C13" s="1628"/>
      <c r="D13" s="1628"/>
      <c r="E13" s="1628"/>
      <c r="F13" s="1628"/>
      <c r="G13" s="1628"/>
      <c r="H13" s="1628"/>
      <c r="I13" s="1628"/>
      <c r="J13" s="1628"/>
      <c r="K13" s="1628"/>
      <c r="L13" s="1629"/>
    </row>
    <row r="14" spans="1:27" s="15" customFormat="1" ht="15">
      <c r="A14" s="1450"/>
      <c r="B14" s="1628"/>
      <c r="C14" s="1628"/>
      <c r="D14" s="1628"/>
      <c r="E14" s="1628"/>
      <c r="F14" s="1628"/>
      <c r="G14" s="1628"/>
      <c r="H14" s="1628"/>
      <c r="I14" s="1628"/>
      <c r="J14" s="1628"/>
      <c r="K14" s="1628"/>
      <c r="L14" s="1629"/>
    </row>
    <row r="15" spans="1:27" s="15" customFormat="1" ht="15">
      <c r="A15" s="1450"/>
      <c r="B15" s="1628"/>
      <c r="C15" s="1628"/>
      <c r="D15" s="1628"/>
      <c r="E15" s="1628"/>
      <c r="F15" s="1628"/>
      <c r="G15" s="1628"/>
      <c r="H15" s="1628"/>
      <c r="I15" s="1628"/>
      <c r="J15" s="1628"/>
      <c r="K15" s="1628"/>
      <c r="L15" s="1629"/>
    </row>
    <row r="16" spans="1:27" s="15" customFormat="1" ht="15">
      <c r="A16" s="1450"/>
      <c r="B16" s="1628"/>
      <c r="C16" s="1628"/>
      <c r="D16" s="1628"/>
      <c r="E16" s="1628"/>
      <c r="F16" s="1628"/>
      <c r="G16" s="1628"/>
      <c r="H16" s="1628"/>
      <c r="I16" s="1628"/>
      <c r="J16" s="1628"/>
      <c r="K16" s="1628"/>
      <c r="L16" s="1629"/>
    </row>
    <row r="17" spans="1:12" s="15" customFormat="1" ht="15">
      <c r="A17" s="1450"/>
      <c r="B17" s="1628"/>
      <c r="C17" s="1628"/>
      <c r="D17" s="1628"/>
      <c r="E17" s="1628"/>
      <c r="F17" s="1628"/>
      <c r="G17" s="1628"/>
      <c r="H17" s="1628"/>
      <c r="I17" s="1628"/>
      <c r="J17" s="1628"/>
      <c r="K17" s="1628"/>
      <c r="L17" s="1629"/>
    </row>
    <row r="18" spans="1:12" s="15" customFormat="1" ht="15">
      <c r="A18" s="1450"/>
      <c r="B18" s="1628"/>
      <c r="C18" s="1628"/>
      <c r="D18" s="1628"/>
      <c r="E18" s="1628"/>
      <c r="F18" s="1628"/>
      <c r="G18" s="1628"/>
      <c r="H18" s="1628"/>
      <c r="I18" s="1628"/>
      <c r="J18" s="1628"/>
      <c r="K18" s="1628"/>
      <c r="L18" s="1629"/>
    </row>
    <row r="19" spans="1:12" s="15" customFormat="1" ht="15">
      <c r="A19" s="1450"/>
      <c r="B19" s="1628"/>
      <c r="C19" s="1628"/>
      <c r="D19" s="1628"/>
      <c r="E19" s="1628"/>
      <c r="F19" s="1628"/>
      <c r="G19" s="1628"/>
      <c r="H19" s="1628"/>
      <c r="I19" s="1628"/>
      <c r="J19" s="1628"/>
      <c r="K19" s="1628"/>
      <c r="L19" s="1629"/>
    </row>
    <row r="20" spans="1:12" s="15" customFormat="1" ht="15">
      <c r="A20" s="1450"/>
      <c r="B20" s="1628"/>
      <c r="C20" s="1628"/>
      <c r="D20" s="1628"/>
      <c r="E20" s="1628"/>
      <c r="F20" s="1628"/>
      <c r="G20" s="1628"/>
      <c r="H20" s="1628"/>
      <c r="I20" s="1628"/>
      <c r="J20" s="1628"/>
      <c r="K20" s="1628"/>
      <c r="L20" s="1629"/>
    </row>
    <row r="21" spans="1:12" s="15" customFormat="1" ht="15">
      <c r="A21" s="1450"/>
      <c r="B21" s="1628"/>
      <c r="C21" s="1628"/>
      <c r="D21" s="1628"/>
      <c r="E21" s="1628"/>
      <c r="F21" s="1628"/>
      <c r="G21" s="1628"/>
      <c r="H21" s="1628"/>
      <c r="I21" s="1628"/>
      <c r="J21" s="1628"/>
      <c r="K21" s="1628"/>
      <c r="L21" s="1629"/>
    </row>
    <row r="22" spans="1:12" s="15" customFormat="1" ht="15">
      <c r="A22" s="1450"/>
      <c r="B22" s="1628"/>
      <c r="C22" s="1628"/>
      <c r="D22" s="1628"/>
      <c r="E22" s="1628"/>
      <c r="F22" s="1628"/>
      <c r="G22" s="1628"/>
      <c r="H22" s="1628"/>
      <c r="I22" s="1628"/>
      <c r="J22" s="1628"/>
      <c r="K22" s="1628"/>
      <c r="L22" s="1629"/>
    </row>
    <row r="23" spans="1:12" s="15" customFormat="1" ht="15">
      <c r="A23" s="1450"/>
      <c r="B23" s="1628"/>
      <c r="C23" s="1628"/>
      <c r="D23" s="1628"/>
      <c r="E23" s="1628"/>
      <c r="F23" s="1628"/>
      <c r="G23" s="1628"/>
      <c r="H23" s="1628"/>
      <c r="I23" s="1628"/>
      <c r="J23" s="1628"/>
      <c r="K23" s="1628"/>
      <c r="L23" s="1629"/>
    </row>
    <row r="24" spans="1:12" s="15" customFormat="1" ht="15">
      <c r="A24" s="1450"/>
      <c r="B24" s="1628"/>
      <c r="C24" s="1628"/>
      <c r="D24" s="1628"/>
      <c r="E24" s="1628"/>
      <c r="F24" s="1628"/>
      <c r="G24" s="1628"/>
      <c r="H24" s="1628"/>
      <c r="I24" s="1628"/>
      <c r="J24" s="1628"/>
      <c r="K24" s="1628"/>
      <c r="L24" s="1629"/>
    </row>
    <row r="25" spans="1:12" s="15" customFormat="1" ht="15">
      <c r="A25" s="1450"/>
      <c r="B25" s="1628"/>
      <c r="C25" s="1628"/>
      <c r="D25" s="1628"/>
      <c r="E25" s="1628"/>
      <c r="F25" s="1628"/>
      <c r="G25" s="1628"/>
      <c r="H25" s="1628"/>
      <c r="I25" s="1628"/>
      <c r="J25" s="1628"/>
      <c r="K25" s="1628"/>
      <c r="L25" s="1629"/>
    </row>
    <row r="26" spans="1:12" s="15" customFormat="1" ht="15">
      <c r="A26" s="1450"/>
      <c r="B26" s="1628"/>
      <c r="C26" s="1628"/>
      <c r="D26" s="1628"/>
      <c r="E26" s="1628"/>
      <c r="F26" s="1628"/>
      <c r="G26" s="1628"/>
      <c r="H26" s="1628"/>
      <c r="I26" s="1628"/>
      <c r="J26" s="1628"/>
      <c r="K26" s="1628"/>
      <c r="L26" s="1629"/>
    </row>
    <row r="27" spans="1:12" s="15" customFormat="1" ht="15">
      <c r="A27" s="1450"/>
      <c r="B27" s="1628"/>
      <c r="C27" s="1628"/>
      <c r="D27" s="1628"/>
      <c r="E27" s="1628"/>
      <c r="F27" s="1628"/>
      <c r="G27" s="1628"/>
      <c r="H27" s="1628"/>
      <c r="I27" s="1628"/>
      <c r="J27" s="1628"/>
      <c r="K27" s="1628"/>
      <c r="L27" s="1629"/>
    </row>
    <row r="28" spans="1:12" s="15" customFormat="1" ht="15">
      <c r="A28" s="1450"/>
      <c r="B28" s="1628"/>
      <c r="C28" s="1628"/>
      <c r="D28" s="1628"/>
      <c r="E28" s="1628"/>
      <c r="F28" s="1628"/>
      <c r="G28" s="1628"/>
      <c r="H28" s="1628"/>
      <c r="I28" s="1628"/>
      <c r="J28" s="1628"/>
      <c r="K28" s="1628"/>
      <c r="L28" s="1629"/>
    </row>
    <row r="29" spans="1:12" s="15" customFormat="1" ht="15">
      <c r="A29" s="1450"/>
      <c r="B29" s="1628"/>
      <c r="C29" s="1628"/>
      <c r="D29" s="1628"/>
      <c r="E29" s="1628"/>
      <c r="F29" s="1628"/>
      <c r="G29" s="1628"/>
      <c r="H29" s="1628"/>
      <c r="I29" s="1628"/>
      <c r="J29" s="1628"/>
      <c r="K29" s="1628"/>
      <c r="L29" s="1629"/>
    </row>
    <row r="30" spans="1:12" s="15" customFormat="1" ht="15">
      <c r="A30" s="1450"/>
      <c r="B30" s="1628"/>
      <c r="C30" s="1628"/>
      <c r="D30" s="1628"/>
      <c r="E30" s="1628"/>
      <c r="F30" s="1628"/>
      <c r="G30" s="1628"/>
      <c r="H30" s="1628"/>
      <c r="I30" s="1628"/>
      <c r="J30" s="1628"/>
      <c r="K30" s="1628"/>
      <c r="L30" s="1629"/>
    </row>
    <row r="31" spans="1:12" s="15" customFormat="1" ht="15">
      <c r="A31" s="1450"/>
      <c r="B31" s="1628"/>
      <c r="C31" s="1628"/>
      <c r="D31" s="1628"/>
      <c r="E31" s="1628"/>
      <c r="F31" s="1628"/>
      <c r="G31" s="1628"/>
      <c r="H31" s="1628"/>
      <c r="I31" s="1628"/>
      <c r="J31" s="1628"/>
      <c r="K31" s="1628"/>
      <c r="L31" s="1629"/>
    </row>
    <row r="32" spans="1:12" s="15" customFormat="1" ht="15">
      <c r="A32" s="1450"/>
      <c r="B32" s="1628"/>
      <c r="C32" s="1628"/>
      <c r="D32" s="1628"/>
      <c r="E32" s="1628"/>
      <c r="F32" s="1628"/>
      <c r="G32" s="1628"/>
      <c r="H32" s="1628"/>
      <c r="I32" s="1628"/>
      <c r="J32" s="1628"/>
      <c r="K32" s="1628"/>
      <c r="L32" s="1629"/>
    </row>
    <row r="33" spans="1:14" s="15" customFormat="1" ht="15">
      <c r="A33" s="1450"/>
      <c r="B33" s="1628"/>
      <c r="C33" s="1628"/>
      <c r="D33" s="1628"/>
      <c r="E33" s="1628"/>
      <c r="F33" s="1628"/>
      <c r="G33" s="1628"/>
      <c r="H33" s="1628"/>
      <c r="I33" s="1628"/>
      <c r="J33" s="1628"/>
      <c r="K33" s="1628"/>
      <c r="L33" s="1629"/>
    </row>
    <row r="34" spans="1:14" s="15" customFormat="1" ht="15">
      <c r="A34" s="1450"/>
      <c r="B34" s="1628"/>
      <c r="C34" s="1628"/>
      <c r="D34" s="1628"/>
      <c r="E34" s="1628"/>
      <c r="F34" s="1628"/>
      <c r="G34" s="1628"/>
      <c r="H34" s="1628"/>
      <c r="I34" s="1628"/>
      <c r="J34" s="1628"/>
      <c r="K34" s="1628"/>
      <c r="L34" s="1629"/>
    </row>
    <row r="35" spans="1:14" s="15" customFormat="1" ht="15.75" thickBot="1">
      <c r="A35" s="1411"/>
      <c r="B35" s="1630"/>
      <c r="C35" s="1630"/>
      <c r="D35" s="1630"/>
      <c r="E35" s="1630"/>
      <c r="F35" s="1630"/>
      <c r="G35" s="1630"/>
      <c r="H35" s="1630"/>
      <c r="I35" s="1630"/>
      <c r="J35" s="1630"/>
      <c r="K35" s="1630"/>
      <c r="L35" s="1631"/>
    </row>
    <row r="36" spans="1:14" s="15" customFormat="1" ht="15">
      <c r="A36" s="2"/>
      <c r="B36" s="2"/>
      <c r="C36" s="2"/>
      <c r="D36" s="2"/>
      <c r="E36" s="2"/>
      <c r="F36" s="2"/>
      <c r="G36" s="2"/>
      <c r="H36" s="2"/>
      <c r="I36" s="2"/>
      <c r="J36" s="2"/>
      <c r="K36" s="2"/>
      <c r="L36" s="2"/>
    </row>
    <row r="37" spans="1:14" s="15" customFormat="1" ht="15">
      <c r="A37" s="2"/>
      <c r="B37" s="1317" t="s">
        <v>429</v>
      </c>
      <c r="C37" s="1318"/>
      <c r="D37" s="1318" t="s">
        <v>430</v>
      </c>
      <c r="E37" s="1318"/>
      <c r="F37" s="1318"/>
      <c r="G37" s="1318" t="s">
        <v>431</v>
      </c>
      <c r="H37" s="1318"/>
      <c r="I37" s="1318"/>
      <c r="J37" s="1318" t="s">
        <v>432</v>
      </c>
      <c r="K37" s="1330"/>
      <c r="L37" s="2"/>
    </row>
    <row r="38" spans="1:14" s="15" customFormat="1" ht="15">
      <c r="A38" s="2"/>
      <c r="B38" s="1310"/>
      <c r="C38" s="1311"/>
      <c r="D38" s="1312"/>
      <c r="E38" s="1312"/>
      <c r="F38" s="1312"/>
      <c r="G38" s="1312"/>
      <c r="H38" s="1312"/>
      <c r="I38" s="1312"/>
      <c r="J38" s="1328"/>
      <c r="K38" s="1329"/>
      <c r="L38" s="2"/>
    </row>
    <row r="39" spans="1:14" s="15" customFormat="1" ht="15">
      <c r="A39" s="5"/>
      <c r="B39" s="5"/>
      <c r="C39" s="6"/>
      <c r="D39" s="62"/>
      <c r="E39" s="62"/>
      <c r="F39" s="17"/>
      <c r="G39" s="5"/>
      <c r="H39" s="18"/>
      <c r="I39" s="5"/>
      <c r="J39" s="5"/>
      <c r="K39" s="5"/>
      <c r="L39" s="17"/>
    </row>
    <row r="40" spans="1:14" s="15" customFormat="1" ht="15">
      <c r="A40" s="2"/>
      <c r="B40" s="2"/>
      <c r="C40" s="2"/>
      <c r="D40" s="4"/>
      <c r="E40" s="4"/>
      <c r="F40" s="2"/>
      <c r="G40" s="2"/>
      <c r="H40" s="8"/>
      <c r="I40" s="2"/>
      <c r="J40" s="2"/>
      <c r="K40" s="2"/>
      <c r="L40" s="2"/>
    </row>
    <row r="41" spans="1:14" s="15" customFormat="1" ht="15">
      <c r="A41" s="2"/>
      <c r="B41" s="2"/>
      <c r="C41" s="2"/>
      <c r="D41" s="4"/>
      <c r="E41" s="4"/>
      <c r="F41" s="2"/>
      <c r="G41" s="2"/>
      <c r="H41" s="8"/>
      <c r="I41" s="2"/>
      <c r="J41" s="2"/>
      <c r="K41" s="2"/>
      <c r="L41" s="2"/>
    </row>
    <row r="42" spans="1:14" s="15" customFormat="1" ht="15">
      <c r="A42" s="2"/>
      <c r="B42" s="2"/>
      <c r="C42" s="2"/>
      <c r="D42" s="4"/>
      <c r="E42" s="4"/>
      <c r="F42" s="2"/>
      <c r="G42" s="2"/>
      <c r="H42" s="8"/>
      <c r="I42" s="2"/>
      <c r="J42" s="2"/>
      <c r="K42" s="2"/>
      <c r="L42" s="2"/>
    </row>
    <row r="43" spans="1:14" s="15" customFormat="1" ht="15">
      <c r="A43" s="2"/>
      <c r="B43" s="2"/>
      <c r="C43" s="2"/>
      <c r="D43" s="4"/>
      <c r="E43" s="4"/>
      <c r="F43" s="2"/>
      <c r="G43" s="2"/>
      <c r="H43" s="8"/>
      <c r="I43" s="2"/>
      <c r="J43" s="2"/>
      <c r="K43" s="2"/>
      <c r="L43" s="2"/>
    </row>
    <row r="44" spans="1:14" s="15" customFormat="1" ht="15">
      <c r="A44" s="2"/>
      <c r="B44" s="2"/>
      <c r="C44" s="2"/>
      <c r="D44" s="4"/>
      <c r="E44" s="4"/>
      <c r="F44" s="2"/>
      <c r="G44" s="2"/>
      <c r="H44" s="8"/>
      <c r="I44" s="2"/>
      <c r="J44" s="2"/>
      <c r="K44" s="2"/>
      <c r="L44" s="2"/>
      <c r="N44" s="2"/>
    </row>
    <row r="46" spans="1:14" ht="9.75" customHeight="1"/>
    <row r="47" spans="1:14" ht="20.25" customHeight="1">
      <c r="N47" s="5"/>
    </row>
    <row r="48" spans="1:14" s="5" customFormat="1">
      <c r="A48" s="2"/>
      <c r="B48" s="2"/>
      <c r="C48" s="2"/>
      <c r="D48" s="4"/>
      <c r="E48" s="4"/>
      <c r="F48" s="2"/>
      <c r="G48" s="2"/>
      <c r="H48" s="8"/>
      <c r="I48" s="2"/>
      <c r="J48" s="2"/>
      <c r="K48" s="2"/>
      <c r="L48" s="2"/>
      <c r="N48" s="2"/>
    </row>
  </sheetData>
  <mergeCells count="10">
    <mergeCell ref="C1:L1"/>
    <mergeCell ref="B38:C38"/>
    <mergeCell ref="D38:F38"/>
    <mergeCell ref="G38:I38"/>
    <mergeCell ref="J38:K38"/>
    <mergeCell ref="A2:L35"/>
    <mergeCell ref="B37:C37"/>
    <mergeCell ref="D37:F37"/>
    <mergeCell ref="G37:I37"/>
    <mergeCell ref="J37:K37"/>
  </mergeCells>
  <hyperlinks>
    <hyperlink ref="N4" r:id="rId1" xr:uid="{38B92321-C2FE-453C-802C-B5630DFFCA95}"/>
  </hyperlinks>
  <printOptions horizont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11"/>
  </sheetPr>
  <dimension ref="B1:E69"/>
  <sheetViews>
    <sheetView zoomScaleNormal="100" zoomScaleSheetLayoutView="100" workbookViewId="0">
      <selection activeCell="G63" sqref="G63"/>
    </sheetView>
  </sheetViews>
  <sheetFormatPr defaultColWidth="9.140625" defaultRowHeight="12.75"/>
  <cols>
    <col min="1" max="1" width="3.140625" style="2" customWidth="1"/>
    <col min="2" max="2" width="9.140625" style="2"/>
    <col min="3" max="3" width="50.140625" style="2" customWidth="1"/>
    <col min="4" max="4" width="45.5703125" style="2" customWidth="1"/>
    <col min="5" max="16384" width="9.140625" style="2"/>
  </cols>
  <sheetData>
    <row r="1" spans="2:5" ht="27" customHeight="1">
      <c r="B1" s="974" t="s">
        <v>20</v>
      </c>
      <c r="C1" s="975"/>
      <c r="D1" s="975"/>
      <c r="E1" s="976"/>
    </row>
    <row r="2" spans="2:5" ht="30" customHeight="1" thickBot="1">
      <c r="B2" s="977"/>
      <c r="C2" s="978"/>
      <c r="D2" s="978"/>
      <c r="E2" s="979"/>
    </row>
    <row r="3" spans="2:5" ht="37.5" customHeight="1">
      <c r="B3" s="980" t="s">
        <v>21</v>
      </c>
      <c r="C3" s="981"/>
      <c r="D3" s="981"/>
      <c r="E3" s="982"/>
    </row>
    <row r="4" spans="2:5">
      <c r="B4" s="35"/>
      <c r="C4" s="738"/>
      <c r="D4" s="738"/>
      <c r="E4" s="31"/>
    </row>
    <row r="5" spans="2:5" ht="12.75" customHeight="1">
      <c r="B5" s="983" t="s">
        <v>22</v>
      </c>
      <c r="C5" s="967"/>
      <c r="D5" s="967"/>
      <c r="E5" s="968"/>
    </row>
    <row r="6" spans="2:5">
      <c r="B6" s="966"/>
      <c r="C6" s="967"/>
      <c r="D6" s="967"/>
      <c r="E6" s="968"/>
    </row>
    <row r="7" spans="2:5" ht="6.75" customHeight="1">
      <c r="B7" s="857"/>
      <c r="C7" s="858"/>
      <c r="D7" s="858"/>
      <c r="E7" s="859"/>
    </row>
    <row r="8" spans="2:5">
      <c r="B8" s="963" t="s">
        <v>23</v>
      </c>
      <c r="C8" s="964"/>
      <c r="D8" s="964"/>
      <c r="E8" s="965"/>
    </row>
    <row r="9" spans="2:5" ht="5.25" customHeight="1">
      <c r="B9" s="857"/>
      <c r="C9" s="858"/>
      <c r="D9" s="858"/>
      <c r="E9" s="859"/>
    </row>
    <row r="10" spans="2:5">
      <c r="B10" s="966" t="s">
        <v>24</v>
      </c>
      <c r="C10" s="967"/>
      <c r="D10" s="967"/>
      <c r="E10" s="968"/>
    </row>
    <row r="11" spans="2:5" ht="6.75" customHeight="1">
      <c r="B11" s="857"/>
      <c r="C11" s="858"/>
      <c r="D11" s="858"/>
      <c r="E11" s="859"/>
    </row>
    <row r="12" spans="2:5" s="21" customFormat="1">
      <c r="B12" s="963" t="s">
        <v>25</v>
      </c>
      <c r="C12" s="964"/>
      <c r="D12" s="964"/>
      <c r="E12" s="965"/>
    </row>
    <row r="13" spans="2:5" s="21" customFormat="1">
      <c r="B13" s="963" t="s">
        <v>26</v>
      </c>
      <c r="C13" s="964"/>
      <c r="D13" s="964"/>
      <c r="E13" s="965"/>
    </row>
    <row r="14" spans="2:5" s="21" customFormat="1">
      <c r="B14" s="963" t="s">
        <v>27</v>
      </c>
      <c r="C14" s="972"/>
      <c r="D14" s="972"/>
      <c r="E14" s="973"/>
    </row>
    <row r="15" spans="2:5" s="21" customFormat="1" ht="12.75" customHeight="1">
      <c r="B15" s="963" t="s">
        <v>28</v>
      </c>
      <c r="C15" s="964"/>
      <c r="D15" s="964"/>
      <c r="E15" s="965"/>
    </row>
    <row r="16" spans="2:5" s="21" customFormat="1" ht="12.75" customHeight="1">
      <c r="B16" s="963" t="s">
        <v>29</v>
      </c>
      <c r="C16" s="964"/>
      <c r="D16" s="964"/>
      <c r="E16" s="965"/>
    </row>
    <row r="17" spans="2:5">
      <c r="B17" s="963" t="s">
        <v>30</v>
      </c>
      <c r="C17" s="964"/>
      <c r="D17" s="964"/>
      <c r="E17" s="965"/>
    </row>
    <row r="18" spans="2:5">
      <c r="B18" s="963" t="s">
        <v>31</v>
      </c>
      <c r="C18" s="964"/>
      <c r="D18" s="964"/>
      <c r="E18" s="965"/>
    </row>
    <row r="19" spans="2:5">
      <c r="B19" s="963" t="s">
        <v>32</v>
      </c>
      <c r="C19" s="964"/>
      <c r="D19" s="964"/>
      <c r="E19" s="965"/>
    </row>
    <row r="20" spans="2:5">
      <c r="B20" s="963" t="s">
        <v>33</v>
      </c>
      <c r="C20" s="964"/>
      <c r="D20" s="964"/>
      <c r="E20" s="965"/>
    </row>
    <row r="21" spans="2:5">
      <c r="B21" s="963" t="s">
        <v>34</v>
      </c>
      <c r="C21" s="964"/>
      <c r="D21" s="964"/>
      <c r="E21" s="965"/>
    </row>
    <row r="22" spans="2:5">
      <c r="B22" s="966"/>
      <c r="C22" s="967"/>
      <c r="D22" s="967"/>
      <c r="E22" s="968"/>
    </row>
    <row r="23" spans="2:5" ht="12.75" customHeight="1">
      <c r="B23" s="910"/>
      <c r="C23" s="911"/>
      <c r="D23" s="911"/>
      <c r="E23" s="912"/>
    </row>
    <row r="24" spans="2:5">
      <c r="B24" s="910"/>
      <c r="C24" s="911"/>
      <c r="D24" s="911"/>
      <c r="E24" s="912"/>
    </row>
    <row r="25" spans="2:5" ht="40.5" customHeight="1">
      <c r="B25" s="960" t="s">
        <v>35</v>
      </c>
      <c r="C25" s="961"/>
      <c r="D25" s="961"/>
      <c r="E25" s="962"/>
    </row>
    <row r="26" spans="2:5">
      <c r="B26" s="910"/>
      <c r="C26" s="911"/>
      <c r="D26" s="911"/>
      <c r="E26" s="912"/>
    </row>
    <row r="27" spans="2:5">
      <c r="B27" s="910"/>
      <c r="C27" s="911"/>
      <c r="D27" s="911"/>
      <c r="E27" s="912"/>
    </row>
    <row r="28" spans="2:5">
      <c r="B28" s="910"/>
      <c r="C28" s="911"/>
      <c r="D28" s="911"/>
      <c r="E28" s="912"/>
    </row>
    <row r="29" spans="2:5" ht="12.75" customHeight="1">
      <c r="B29" s="857"/>
      <c r="C29" s="858"/>
      <c r="D29" s="858"/>
      <c r="E29" s="859"/>
    </row>
    <row r="30" spans="2:5">
      <c r="B30" s="30"/>
      <c r="C30" s="20"/>
      <c r="D30" s="20"/>
      <c r="E30" s="32"/>
    </row>
    <row r="31" spans="2:5" ht="52.5" customHeight="1" thickBot="1">
      <c r="B31" s="969" t="s">
        <v>36</v>
      </c>
      <c r="C31" s="970"/>
      <c r="D31" s="970"/>
      <c r="E31" s="971"/>
    </row>
    <row r="32" spans="2:5" ht="12.75" customHeight="1">
      <c r="B32" s="33"/>
      <c r="C32" s="739"/>
      <c r="D32" s="739"/>
      <c r="E32" s="34"/>
    </row>
    <row r="33" spans="2:5">
      <c r="B33" s="30"/>
      <c r="C33" s="740" t="s">
        <v>37</v>
      </c>
      <c r="D33" s="741" t="s">
        <v>38</v>
      </c>
      <c r="E33" s="32"/>
    </row>
    <row r="34" spans="2:5">
      <c r="B34" s="30"/>
      <c r="C34" s="740" t="s">
        <v>39</v>
      </c>
      <c r="D34" s="741" t="s">
        <v>40</v>
      </c>
      <c r="E34" s="32"/>
    </row>
    <row r="35" spans="2:5">
      <c r="B35" s="30"/>
      <c r="C35" s="742" t="s">
        <v>41</v>
      </c>
      <c r="D35" s="741" t="s">
        <v>42</v>
      </c>
      <c r="E35" s="32"/>
    </row>
    <row r="36" spans="2:5">
      <c r="B36" s="30"/>
      <c r="C36" s="742" t="s">
        <v>43</v>
      </c>
      <c r="D36" s="743" t="s">
        <v>42</v>
      </c>
      <c r="E36" s="32"/>
    </row>
    <row r="37" spans="2:5">
      <c r="B37" s="30"/>
      <c r="C37" s="740" t="s">
        <v>44</v>
      </c>
      <c r="D37" s="741" t="s">
        <v>45</v>
      </c>
      <c r="E37" s="32"/>
    </row>
    <row r="38" spans="2:5">
      <c r="B38" s="30"/>
      <c r="C38" s="740"/>
      <c r="D38" s="744"/>
      <c r="E38" s="32"/>
    </row>
    <row r="39" spans="2:5">
      <c r="B39" s="30"/>
      <c r="C39" s="740"/>
      <c r="D39" s="741"/>
      <c r="E39" s="32"/>
    </row>
    <row r="40" spans="2:5">
      <c r="B40" s="30"/>
      <c r="C40" s="742" t="s">
        <v>46</v>
      </c>
      <c r="D40" s="741" t="s">
        <v>47</v>
      </c>
      <c r="E40" s="32"/>
    </row>
    <row r="41" spans="2:5">
      <c r="B41" s="30"/>
      <c r="C41" s="740" t="s">
        <v>48</v>
      </c>
      <c r="D41" s="741">
        <v>101112</v>
      </c>
      <c r="E41" s="32"/>
    </row>
    <row r="42" spans="2:5">
      <c r="B42" s="30"/>
      <c r="C42" s="740" t="s">
        <v>49</v>
      </c>
      <c r="D42" s="741" t="s">
        <v>50</v>
      </c>
      <c r="E42" s="32"/>
    </row>
    <row r="43" spans="2:5">
      <c r="B43" s="30"/>
      <c r="C43" s="740" t="s">
        <v>51</v>
      </c>
      <c r="D43" s="741" t="s">
        <v>52</v>
      </c>
      <c r="E43" s="32"/>
    </row>
    <row r="44" spans="2:5">
      <c r="B44" s="30"/>
      <c r="C44" s="740" t="s">
        <v>53</v>
      </c>
      <c r="D44" s="741" t="s">
        <v>54</v>
      </c>
      <c r="E44" s="32"/>
    </row>
    <row r="45" spans="2:5">
      <c r="B45" s="30"/>
      <c r="C45" s="740" t="s">
        <v>55</v>
      </c>
      <c r="D45" s="741" t="s">
        <v>56</v>
      </c>
      <c r="E45" s="32"/>
    </row>
    <row r="46" spans="2:5">
      <c r="B46" s="30"/>
      <c r="C46" s="740" t="s">
        <v>57</v>
      </c>
      <c r="D46" s="741" t="s">
        <v>58</v>
      </c>
      <c r="E46" s="32"/>
    </row>
    <row r="47" spans="2:5">
      <c r="B47" s="30"/>
      <c r="C47" s="740" t="s">
        <v>59</v>
      </c>
      <c r="D47" s="741" t="s">
        <v>60</v>
      </c>
      <c r="E47" s="32"/>
    </row>
    <row r="48" spans="2:5">
      <c r="B48" s="30"/>
      <c r="C48" s="740" t="s">
        <v>61</v>
      </c>
      <c r="D48" s="741" t="s">
        <v>62</v>
      </c>
      <c r="E48" s="32"/>
    </row>
    <row r="49" spans="2:5">
      <c r="B49" s="30"/>
      <c r="C49" s="742" t="s">
        <v>63</v>
      </c>
      <c r="D49" s="741">
        <v>555555555</v>
      </c>
      <c r="E49" s="32"/>
    </row>
    <row r="50" spans="2:5">
      <c r="B50" s="30"/>
      <c r="C50" s="740"/>
      <c r="D50" s="741"/>
      <c r="E50" s="32"/>
    </row>
    <row r="51" spans="2:5">
      <c r="B51" s="30"/>
      <c r="C51" s="740" t="s">
        <v>64</v>
      </c>
      <c r="D51" s="741" t="s">
        <v>65</v>
      </c>
      <c r="E51" s="32"/>
    </row>
    <row r="52" spans="2:5">
      <c r="B52" s="30"/>
      <c r="C52" s="740"/>
      <c r="D52" s="741"/>
      <c r="E52" s="32"/>
    </row>
    <row r="53" spans="2:5">
      <c r="B53" s="30"/>
      <c r="C53" s="740"/>
      <c r="D53" s="741"/>
      <c r="E53" s="32"/>
    </row>
    <row r="54" spans="2:5">
      <c r="B54" s="30"/>
      <c r="C54" s="740"/>
      <c r="D54" s="741"/>
      <c r="E54" s="32"/>
    </row>
    <row r="55" spans="2:5">
      <c r="B55" s="30"/>
      <c r="C55" s="740"/>
      <c r="D55" s="741"/>
      <c r="E55" s="32"/>
    </row>
    <row r="56" spans="2:5">
      <c r="B56" s="30"/>
      <c r="C56" s="740"/>
      <c r="D56" s="741"/>
      <c r="E56" s="32"/>
    </row>
    <row r="57" spans="2:5">
      <c r="B57" s="30"/>
      <c r="C57" s="740"/>
      <c r="D57" s="741"/>
      <c r="E57" s="32"/>
    </row>
    <row r="58" spans="2:5">
      <c r="B58" s="30"/>
      <c r="C58" s="740"/>
      <c r="D58" s="741"/>
      <c r="E58" s="32"/>
    </row>
    <row r="59" spans="2:5">
      <c r="B59" s="30"/>
      <c r="C59" s="740"/>
      <c r="D59" s="741"/>
      <c r="E59" s="32"/>
    </row>
    <row r="60" spans="2:5">
      <c r="B60" s="30"/>
      <c r="C60" s="740"/>
      <c r="D60" s="741"/>
      <c r="E60" s="32"/>
    </row>
    <row r="61" spans="2:5" ht="13.5" thickBot="1">
      <c r="B61" s="128"/>
      <c r="C61" s="342"/>
      <c r="D61" s="343"/>
      <c r="E61" s="130"/>
    </row>
    <row r="62" spans="2:5" s="5" customFormat="1" ht="9">
      <c r="D62" s="6"/>
    </row>
    <row r="64" spans="2:5">
      <c r="B64" s="913"/>
    </row>
    <row r="65" spans="2:2">
      <c r="B65" s="913"/>
    </row>
    <row r="66" spans="2:2">
      <c r="B66" s="913"/>
    </row>
    <row r="67" spans="2:2">
      <c r="B67" s="913"/>
    </row>
    <row r="68" spans="2:2">
      <c r="B68" s="913"/>
    </row>
    <row r="69" spans="2:2">
      <c r="B69" s="913"/>
    </row>
  </sheetData>
  <customSheetViews>
    <customSheetView guid="{4386EC60-C10A-4757-8A9B-A7E03A340F6B}" showPageBreaks="1" printArea="1">
      <selection activeCell="O12" sqref="O12"/>
      <pageMargins left="0" right="0" top="0" bottom="0" header="0" footer="0"/>
      <printOptions horizontalCentered="1" verticalCentered="1"/>
      <pageSetup scale="81" orientation="portrait" r:id="rId1"/>
      <headerFooter alignWithMargins="0">
        <oddFooter xml:space="preserve">&amp;L&amp;P of &amp;N&amp;RPPAP: Revision 1.4
Date: 4/12/12 
</oddFooter>
      </headerFooter>
    </customSheetView>
  </customSheetViews>
  <mergeCells count="18">
    <mergeCell ref="B1:E2"/>
    <mergeCell ref="B3:E3"/>
    <mergeCell ref="B8:E8"/>
    <mergeCell ref="B10:E10"/>
    <mergeCell ref="B5:E6"/>
    <mergeCell ref="B25:E25"/>
    <mergeCell ref="B15:E15"/>
    <mergeCell ref="B22:E22"/>
    <mergeCell ref="B12:E12"/>
    <mergeCell ref="B31:E31"/>
    <mergeCell ref="B14:E14"/>
    <mergeCell ref="B17:E17"/>
    <mergeCell ref="B16:E16"/>
    <mergeCell ref="B13:E13"/>
    <mergeCell ref="B18:E18"/>
    <mergeCell ref="B19:E19"/>
    <mergeCell ref="B20:E20"/>
    <mergeCell ref="B21:E21"/>
  </mergeCells>
  <phoneticPr fontId="0" type="noConversion"/>
  <printOptions horizontalCentered="1" vertic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
    <tabColor indexed="13"/>
  </sheetPr>
  <dimension ref="A1:L52"/>
  <sheetViews>
    <sheetView zoomScaleNormal="100" workbookViewId="0">
      <selection activeCell="G11" sqref="G11"/>
    </sheetView>
  </sheetViews>
  <sheetFormatPr defaultColWidth="9.140625" defaultRowHeight="12.75"/>
  <cols>
    <col min="1" max="1" width="3.5703125" style="2" customWidth="1"/>
    <col min="2" max="12" width="11.28515625" style="2" customWidth="1"/>
    <col min="13" max="16384" width="9.140625" style="2"/>
  </cols>
  <sheetData>
    <row r="1" spans="1:12" ht="12.75" customHeight="1">
      <c r="A1" s="718"/>
      <c r="B1" s="931"/>
      <c r="C1" s="931"/>
      <c r="D1" s="1647" t="s">
        <v>774</v>
      </c>
      <c r="E1" s="1647"/>
      <c r="F1" s="1647"/>
      <c r="G1" s="1647"/>
      <c r="H1" s="1647"/>
      <c r="I1" s="1647"/>
      <c r="J1" s="1647"/>
      <c r="K1" s="1647"/>
      <c r="L1" s="1648"/>
    </row>
    <row r="2" spans="1:12" ht="12.75" customHeight="1">
      <c r="A2" s="932"/>
      <c r="B2" s="15"/>
      <c r="C2" s="15"/>
      <c r="D2" s="1649"/>
      <c r="E2" s="1649"/>
      <c r="F2" s="1649"/>
      <c r="G2" s="1649"/>
      <c r="H2" s="1649"/>
      <c r="I2" s="1649"/>
      <c r="J2" s="1649"/>
      <c r="K2" s="1649"/>
      <c r="L2" s="1650"/>
    </row>
    <row r="3" spans="1:12" ht="12.75" customHeight="1">
      <c r="A3" s="932"/>
      <c r="B3" s="15"/>
      <c r="C3" s="15"/>
      <c r="D3" s="1649"/>
      <c r="E3" s="1649"/>
      <c r="F3" s="1649"/>
      <c r="G3" s="1649"/>
      <c r="H3" s="1649"/>
      <c r="I3" s="1649"/>
      <c r="J3" s="1649"/>
      <c r="K3" s="1649"/>
      <c r="L3" s="1650"/>
    </row>
    <row r="4" spans="1:12" ht="12.75" customHeight="1" thickBot="1">
      <c r="A4" s="933"/>
      <c r="B4" s="934"/>
      <c r="C4" s="934"/>
      <c r="D4" s="1651"/>
      <c r="E4" s="1651"/>
      <c r="F4" s="1651"/>
      <c r="G4" s="1651"/>
      <c r="H4" s="1651"/>
      <c r="I4" s="1651"/>
      <c r="J4" s="1651"/>
      <c r="K4" s="1651"/>
      <c r="L4" s="1652"/>
    </row>
    <row r="6" spans="1:12" s="9" customFormat="1" ht="11.25">
      <c r="A6" s="111" t="s">
        <v>39</v>
      </c>
      <c r="B6" s="112"/>
      <c r="C6" s="112"/>
      <c r="D6" s="113"/>
      <c r="E6" s="111" t="s">
        <v>775</v>
      </c>
      <c r="F6" s="112"/>
      <c r="G6" s="113"/>
      <c r="H6" s="111" t="s">
        <v>776</v>
      </c>
      <c r="I6" s="113"/>
      <c r="J6" s="113"/>
    </row>
    <row r="7" spans="1:12" s="142" customFormat="1">
      <c r="A7" s="1644" t="str">
        <f>INTRO!$D$34</f>
        <v>PART NUMBER</v>
      </c>
      <c r="B7" s="1645"/>
      <c r="C7" s="1645"/>
      <c r="D7" s="1646"/>
      <c r="E7" s="114"/>
      <c r="F7" s="140"/>
      <c r="G7" s="141"/>
      <c r="H7" s="114"/>
      <c r="I7" s="141"/>
      <c r="J7" s="141"/>
    </row>
    <row r="8" spans="1:12" s="9" customFormat="1" ht="11.25">
      <c r="A8" s="111" t="s">
        <v>37</v>
      </c>
      <c r="B8" s="112"/>
      <c r="C8" s="112"/>
      <c r="D8" s="113"/>
      <c r="E8" s="111" t="s">
        <v>777</v>
      </c>
      <c r="F8" s="112"/>
      <c r="G8" s="113"/>
      <c r="H8" s="111" t="s">
        <v>778</v>
      </c>
      <c r="I8" s="113"/>
      <c r="J8" s="113"/>
    </row>
    <row r="9" spans="1:12" s="142" customFormat="1">
      <c r="A9" s="1644" t="str">
        <f>INTRO!$D$33</f>
        <v>PART NAME</v>
      </c>
      <c r="B9" s="1645"/>
      <c r="C9" s="1645"/>
      <c r="D9" s="1646"/>
      <c r="E9" s="114"/>
      <c r="F9" s="140"/>
      <c r="G9" s="141"/>
      <c r="H9" s="114"/>
      <c r="I9" s="141"/>
      <c r="J9" s="141"/>
    </row>
    <row r="10" spans="1:12" s="9" customFormat="1" ht="11.25">
      <c r="A10" s="143" t="s">
        <v>456</v>
      </c>
      <c r="B10" s="144"/>
      <c r="C10" s="144"/>
      <c r="D10" s="145"/>
      <c r="E10" s="143" t="s">
        <v>779</v>
      </c>
      <c r="F10" s="144"/>
      <c r="G10" s="111" t="s">
        <v>780</v>
      </c>
      <c r="H10" s="113"/>
      <c r="I10" s="828" t="s">
        <v>781</v>
      </c>
      <c r="J10" s="113"/>
    </row>
    <row r="11" spans="1:12" s="142" customFormat="1">
      <c r="A11" s="114"/>
      <c r="B11" s="146"/>
      <c r="C11" s="146"/>
      <c r="D11" s="147"/>
      <c r="E11" s="114"/>
      <c r="F11" s="146"/>
      <c r="G11" s="148"/>
      <c r="H11" s="149"/>
      <c r="I11" s="829"/>
      <c r="J11" s="150"/>
    </row>
    <row r="14" spans="1:12">
      <c r="A14" s="151" t="s">
        <v>782</v>
      </c>
      <c r="B14" s="152"/>
      <c r="C14" s="152"/>
      <c r="D14" s="153"/>
      <c r="E14" s="20"/>
      <c r="F14" s="20"/>
      <c r="G14" s="20"/>
      <c r="H14" s="20"/>
      <c r="I14" s="20"/>
      <c r="J14" s="20"/>
    </row>
    <row r="15" spans="1:12" ht="15.75">
      <c r="A15" s="154" t="s">
        <v>783</v>
      </c>
      <c r="B15" s="154" t="s">
        <v>784</v>
      </c>
      <c r="C15" s="154" t="s">
        <v>677</v>
      </c>
      <c r="D15" s="154" t="s">
        <v>785</v>
      </c>
      <c r="E15" s="20"/>
      <c r="F15" s="2" t="s">
        <v>786</v>
      </c>
      <c r="G15" s="20"/>
      <c r="H15" s="20"/>
      <c r="I15" s="20"/>
      <c r="J15" s="20"/>
    </row>
    <row r="16" spans="1:12">
      <c r="A16" s="154">
        <v>1</v>
      </c>
      <c r="B16" s="155"/>
      <c r="C16" s="156"/>
      <c r="D16" s="157">
        <f t="shared" ref="D16:D24" si="0">IF(AND(C16=0,C17=0),0,IF(AND(C16=0,C17&lt;&gt;0),0.025,IF(C16&lt;10,(C16+0.5)/20,IF(C16=10,0.5,IF(AND(C16&gt;10,C16&lt;20),(C16-0.5)/20,IF(AND(C16=20,A16&lt;&gt;9),0.975,IF(AND(C16=20,A16=9),1,"?")))))))</f>
        <v>0</v>
      </c>
      <c r="E16" s="20"/>
      <c r="F16" s="158" t="s">
        <v>787</v>
      </c>
      <c r="G16" s="825"/>
      <c r="H16" s="20"/>
      <c r="I16" s="20"/>
      <c r="J16" s="20"/>
    </row>
    <row r="17" spans="1:10">
      <c r="A17" s="154">
        <v>2</v>
      </c>
      <c r="B17" s="155"/>
      <c r="C17" s="156"/>
      <c r="D17" s="157">
        <f t="shared" si="0"/>
        <v>0</v>
      </c>
      <c r="E17" s="20"/>
      <c r="G17" s="825"/>
      <c r="H17" s="20"/>
      <c r="I17" s="20"/>
      <c r="J17" s="20"/>
    </row>
    <row r="18" spans="1:10">
      <c r="A18" s="154">
        <v>3</v>
      </c>
      <c r="B18" s="155"/>
      <c r="C18" s="156"/>
      <c r="D18" s="157">
        <f t="shared" si="0"/>
        <v>0</v>
      </c>
      <c r="E18" s="20"/>
      <c r="G18" s="825"/>
      <c r="H18" s="20"/>
      <c r="I18" s="20"/>
      <c r="J18" s="20"/>
    </row>
    <row r="19" spans="1:10">
      <c r="A19" s="154">
        <v>4</v>
      </c>
      <c r="B19" s="155"/>
      <c r="C19" s="156"/>
      <c r="D19" s="157">
        <f t="shared" si="0"/>
        <v>0</v>
      </c>
      <c r="E19" s="20"/>
      <c r="G19" s="825"/>
      <c r="H19" s="20"/>
      <c r="I19" s="20"/>
      <c r="J19" s="20"/>
    </row>
    <row r="20" spans="1:10">
      <c r="A20" s="154">
        <v>5</v>
      </c>
      <c r="B20" s="155"/>
      <c r="C20" s="156"/>
      <c r="D20" s="157">
        <f t="shared" si="0"/>
        <v>0</v>
      </c>
      <c r="E20" s="20"/>
      <c r="G20" s="825"/>
      <c r="H20" s="20"/>
      <c r="I20" s="20"/>
      <c r="J20" s="20"/>
    </row>
    <row r="21" spans="1:10">
      <c r="A21" s="154">
        <v>6</v>
      </c>
      <c r="B21" s="155"/>
      <c r="C21" s="156"/>
      <c r="D21" s="157">
        <f t="shared" si="0"/>
        <v>0</v>
      </c>
      <c r="E21" s="20"/>
      <c r="G21" s="825"/>
      <c r="H21" s="20"/>
      <c r="I21" s="20"/>
      <c r="J21" s="20"/>
    </row>
    <row r="22" spans="1:10">
      <c r="A22" s="154">
        <v>7</v>
      </c>
      <c r="B22" s="155"/>
      <c r="C22" s="156"/>
      <c r="D22" s="157">
        <f t="shared" si="0"/>
        <v>0</v>
      </c>
      <c r="E22" s="20"/>
      <c r="G22" s="825"/>
      <c r="H22" s="20"/>
      <c r="I22" s="20"/>
      <c r="J22" s="20"/>
    </row>
    <row r="23" spans="1:10">
      <c r="A23" s="154">
        <v>8</v>
      </c>
      <c r="B23" s="155"/>
      <c r="C23" s="156"/>
      <c r="D23" s="157">
        <f t="shared" si="0"/>
        <v>0</v>
      </c>
      <c r="E23" s="20"/>
      <c r="G23" s="825"/>
      <c r="H23" s="20"/>
      <c r="I23" s="20"/>
      <c r="J23" s="20"/>
    </row>
    <row r="24" spans="1:10">
      <c r="A24" s="154">
        <v>9</v>
      </c>
      <c r="B24" s="155"/>
      <c r="C24" s="156"/>
      <c r="D24" s="157">
        <f t="shared" si="0"/>
        <v>0</v>
      </c>
      <c r="E24" s="20"/>
      <c r="G24" s="825"/>
      <c r="H24" s="20"/>
      <c r="I24" s="20"/>
      <c r="J24" s="20"/>
    </row>
    <row r="25" spans="1:10">
      <c r="E25" s="20"/>
      <c r="G25" s="20"/>
      <c r="H25" s="20"/>
      <c r="I25" s="20"/>
      <c r="J25" s="20"/>
    </row>
    <row r="26" spans="1:10">
      <c r="E26" s="20"/>
      <c r="G26" s="20"/>
      <c r="H26" s="20"/>
      <c r="I26" s="20"/>
      <c r="J26" s="20"/>
    </row>
    <row r="27" spans="1:10">
      <c r="B27" s="2" t="s">
        <v>788</v>
      </c>
      <c r="E27" s="20"/>
      <c r="G27" s="20"/>
      <c r="H27" s="20"/>
      <c r="I27" s="20"/>
      <c r="J27" s="20"/>
    </row>
    <row r="28" spans="1:10">
      <c r="B28" s="2" t="s">
        <v>789</v>
      </c>
      <c r="E28" s="20"/>
      <c r="G28" s="20"/>
      <c r="H28" s="20"/>
      <c r="I28" s="20"/>
      <c r="J28" s="20"/>
    </row>
    <row r="29" spans="1:10" ht="15.75">
      <c r="B29" s="3" t="s">
        <v>790</v>
      </c>
      <c r="C29" s="3"/>
      <c r="D29" s="156"/>
      <c r="E29" s="20"/>
      <c r="F29" s="20"/>
      <c r="G29" s="20"/>
      <c r="H29" s="20"/>
      <c r="I29" s="20"/>
      <c r="J29" s="20"/>
    </row>
    <row r="30" spans="1:10" ht="15.75">
      <c r="B30" s="3" t="s">
        <v>791</v>
      </c>
      <c r="C30" s="3"/>
      <c r="D30" s="156"/>
      <c r="E30" s="20"/>
      <c r="F30" s="20"/>
      <c r="G30" s="20"/>
      <c r="H30" s="20"/>
      <c r="I30" s="20"/>
      <c r="J30" s="20"/>
    </row>
    <row r="31" spans="1:10" ht="15.75">
      <c r="B31" s="3" t="s">
        <v>792</v>
      </c>
      <c r="C31" s="3"/>
      <c r="D31" s="156"/>
      <c r="E31" s="20"/>
      <c r="F31" s="20"/>
      <c r="G31" s="20"/>
      <c r="H31" s="20"/>
      <c r="I31" s="20"/>
      <c r="J31" s="20"/>
    </row>
    <row r="32" spans="1:10">
      <c r="E32" s="20"/>
      <c r="F32" s="20"/>
      <c r="G32" s="20"/>
      <c r="H32" s="20"/>
      <c r="I32" s="20"/>
      <c r="J32" s="20"/>
    </row>
    <row r="33" spans="1:10">
      <c r="E33" s="20"/>
      <c r="F33" s="20"/>
      <c r="G33" s="20"/>
      <c r="H33" s="20"/>
      <c r="I33" s="20"/>
      <c r="J33" s="20"/>
    </row>
    <row r="34" spans="1:10">
      <c r="E34" s="20"/>
      <c r="F34" s="20"/>
      <c r="G34" s="20"/>
      <c r="H34" s="20"/>
      <c r="I34" s="20"/>
      <c r="J34" s="20"/>
    </row>
    <row r="35" spans="1:10">
      <c r="E35" s="20"/>
      <c r="F35" s="20"/>
      <c r="G35" s="20"/>
      <c r="H35" s="20"/>
      <c r="I35" s="20"/>
      <c r="J35" s="20"/>
    </row>
    <row r="36" spans="1:10" ht="15.75">
      <c r="A36" s="159" t="s">
        <v>793</v>
      </c>
      <c r="B36" s="160"/>
      <c r="C36" s="160"/>
      <c r="D36" s="161"/>
      <c r="E36" s="160"/>
      <c r="F36" s="160"/>
      <c r="G36" s="160"/>
      <c r="H36" s="162"/>
      <c r="I36" s="163"/>
      <c r="J36" s="164"/>
    </row>
    <row r="37" spans="1:10">
      <c r="A37" s="165" t="s">
        <v>794</v>
      </c>
      <c r="B37" s="71"/>
      <c r="C37" s="71"/>
      <c r="D37" s="71"/>
      <c r="E37" s="71"/>
      <c r="F37" s="165" t="s">
        <v>795</v>
      </c>
      <c r="G37" s="71"/>
      <c r="H37" s="71"/>
      <c r="I37" s="71"/>
      <c r="J37" s="72"/>
    </row>
    <row r="38" spans="1:10">
      <c r="A38" s="106"/>
      <c r="B38" s="8" t="s">
        <v>796</v>
      </c>
      <c r="C38" s="4" t="s">
        <v>797</v>
      </c>
      <c r="D38" s="158" t="str">
        <f>IF(D29&lt;&gt;"",CONCATENATE(TEXT($I$11,"0.0000")," - (",TEXT($D$29,"0.000"),")"),"")</f>
        <v/>
      </c>
      <c r="F38" s="166" t="s">
        <v>798</v>
      </c>
      <c r="G38" s="4" t="s">
        <v>797</v>
      </c>
      <c r="H38" s="158" t="str">
        <f>IF(D29&lt;&gt;"",CONCATENATE("(",TEXT($D$30,"0.0000")," - (",TEXT($D$31,"0.0000"),")) / ",1.08),"")</f>
        <v/>
      </c>
      <c r="J38" s="65"/>
    </row>
    <row r="39" spans="1:10">
      <c r="A39" s="64"/>
      <c r="B39" s="4"/>
      <c r="C39" s="4" t="s">
        <v>797</v>
      </c>
      <c r="D39" s="826" t="str">
        <f>IF(D29&lt;&gt;"",$I$11-$D$29,"")</f>
        <v/>
      </c>
      <c r="F39" s="64"/>
      <c r="G39" s="4" t="s">
        <v>797</v>
      </c>
      <c r="H39" s="826" t="str">
        <f>IF(D29&lt;&gt;"",($D$30-$D$31)/1.08,"")</f>
        <v/>
      </c>
      <c r="J39" s="65"/>
    </row>
    <row r="40" spans="1:10">
      <c r="A40" s="67"/>
      <c r="B40" s="901"/>
      <c r="C40" s="167"/>
      <c r="D40" s="68"/>
      <c r="E40" s="68"/>
      <c r="F40" s="67"/>
      <c r="G40" s="68"/>
      <c r="H40" s="68"/>
      <c r="I40" s="68"/>
      <c r="J40" s="69"/>
    </row>
    <row r="41" spans="1:10">
      <c r="A41" s="165" t="s">
        <v>799</v>
      </c>
      <c r="B41" s="71"/>
      <c r="C41" s="71"/>
      <c r="D41" s="71"/>
      <c r="E41" s="71"/>
      <c r="F41" s="72"/>
      <c r="G41" s="71"/>
      <c r="H41" s="71"/>
      <c r="I41" s="71"/>
      <c r="J41" s="72"/>
    </row>
    <row r="42" spans="1:10" ht="15.75">
      <c r="A42" s="64"/>
      <c r="B42" s="8" t="s">
        <v>679</v>
      </c>
      <c r="C42" s="4" t="s">
        <v>797</v>
      </c>
      <c r="D42" s="2" t="s">
        <v>800</v>
      </c>
      <c r="F42" s="65"/>
      <c r="G42" s="8" t="s">
        <v>801</v>
      </c>
      <c r="H42" s="4" t="s">
        <v>797</v>
      </c>
      <c r="I42" s="4">
        <v>2.093</v>
      </c>
      <c r="J42" s="65"/>
    </row>
    <row r="43" spans="1:10">
      <c r="A43" s="64"/>
      <c r="C43" s="4" t="s">
        <v>797</v>
      </c>
      <c r="D43" s="158" t="str">
        <f>IF(D29&lt;&gt;"",CONCATENATE("31.3 x ",TEXT(ABS($D$39),"0.0000")," / ",TEXT($H$39,"0.0000")),"")</f>
        <v/>
      </c>
      <c r="F43" s="65"/>
      <c r="J43" s="65"/>
    </row>
    <row r="44" spans="1:10">
      <c r="A44" s="64"/>
      <c r="C44" s="4" t="s">
        <v>797</v>
      </c>
      <c r="D44" s="168" t="str">
        <f>IF(D29&lt;&gt;"",31.3*ABS($D$39)/$H$39,"")</f>
        <v/>
      </c>
      <c r="F44" s="65"/>
      <c r="J44" s="65"/>
    </row>
    <row r="45" spans="1:10">
      <c r="A45" s="67"/>
      <c r="B45" s="68"/>
      <c r="C45" s="68"/>
      <c r="D45" s="68"/>
      <c r="E45" s="68"/>
      <c r="F45" s="69"/>
      <c r="G45" s="68"/>
      <c r="H45" s="68"/>
      <c r="I45" s="68"/>
      <c r="J45" s="69"/>
    </row>
    <row r="46" spans="1:10">
      <c r="A46" s="165" t="s">
        <v>802</v>
      </c>
      <c r="B46" s="71"/>
      <c r="C46" s="71"/>
      <c r="D46" s="71"/>
      <c r="E46" s="71"/>
      <c r="F46" s="71"/>
      <c r="G46" s="71"/>
      <c r="H46" s="71"/>
      <c r="I46" s="71"/>
      <c r="J46" s="72"/>
    </row>
    <row r="47" spans="1:10">
      <c r="A47" s="169"/>
      <c r="J47" s="65"/>
    </row>
    <row r="48" spans="1:10" ht="15">
      <c r="A48" s="64"/>
      <c r="B48" s="15" t="str">
        <f>IF(D29&lt;&gt;"",IF($D$44&gt;$I$42,"The bias is significantly different from zero, the gage FAILS","The bias is insignificant from zero, the gage PASSES."),"")</f>
        <v/>
      </c>
      <c r="J48" s="65"/>
    </row>
    <row r="49" spans="1:10">
      <c r="A49" s="67"/>
      <c r="B49" s="68"/>
      <c r="C49" s="68"/>
      <c r="D49" s="68"/>
      <c r="E49" s="68"/>
      <c r="F49" s="68"/>
      <c r="G49" s="68"/>
      <c r="H49" s="68"/>
      <c r="I49" s="68"/>
      <c r="J49" s="69"/>
    </row>
    <row r="51" spans="1:10">
      <c r="F51" s="2" t="s">
        <v>803</v>
      </c>
      <c r="G51" s="20"/>
      <c r="H51" s="20"/>
      <c r="I51" s="20"/>
      <c r="J51" s="20"/>
    </row>
    <row r="52" spans="1:10">
      <c r="G52" s="20"/>
      <c r="H52" s="827" t="s">
        <v>161</v>
      </c>
      <c r="I52" s="827"/>
      <c r="J52" s="20"/>
    </row>
  </sheetData>
  <customSheetViews>
    <customSheetView guid="{4386EC60-C10A-4757-8A9B-A7E03A340F6B}">
      <selection activeCell="Q25" sqref="Q25"/>
      <pageMargins left="0" right="0" top="0" bottom="0" header="0" footer="0"/>
      <printOptions horizontalCentered="1" verticalCentered="1"/>
      <pageSetup scale="89" orientation="portrait" r:id="rId1"/>
      <headerFooter alignWithMargins="0">
        <oddFooter xml:space="preserve">&amp;L&amp;P of &amp;N&amp;RPPAP: Revision 1.4
Date: 4/12/12
</oddFooter>
      </headerFooter>
    </customSheetView>
  </customSheetViews>
  <mergeCells count="3">
    <mergeCell ref="A7:D7"/>
    <mergeCell ref="A9:D9"/>
    <mergeCell ref="D1:L4"/>
  </mergeCells>
  <phoneticPr fontId="26" type="noConversion"/>
  <printOptions horizontalCentered="1" verticalCentered="1"/>
  <pageMargins left="0.25" right="0.25" top="0.25" bottom="0.6333333333333333" header="0.3" footer="0.3"/>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7">
    <tabColor indexed="13"/>
  </sheetPr>
  <dimension ref="A1:L17"/>
  <sheetViews>
    <sheetView zoomScaleNormal="100" workbookViewId="0">
      <selection activeCell="M70" sqref="M69:M70"/>
    </sheetView>
  </sheetViews>
  <sheetFormatPr defaultColWidth="9.140625" defaultRowHeight="12.75"/>
  <cols>
    <col min="1" max="16384" width="9.140625" style="2"/>
  </cols>
  <sheetData>
    <row r="1" spans="1:12">
      <c r="A1" s="1653"/>
      <c r="B1" s="1653"/>
      <c r="C1" s="1653"/>
      <c r="D1" s="1653"/>
      <c r="E1" s="1653"/>
      <c r="F1" s="1653"/>
      <c r="G1" s="1653"/>
      <c r="H1" s="1653"/>
      <c r="I1" s="1653"/>
      <c r="J1" s="1653"/>
      <c r="K1" s="1653"/>
      <c r="L1" s="1653"/>
    </row>
    <row r="2" spans="1:12">
      <c r="A2" s="1653"/>
      <c r="B2" s="1653"/>
      <c r="C2" s="1653"/>
      <c r="D2" s="1653"/>
      <c r="E2" s="1653"/>
      <c r="F2" s="1653"/>
      <c r="G2" s="1653"/>
      <c r="H2" s="1653"/>
      <c r="I2" s="1653"/>
      <c r="J2" s="1653"/>
      <c r="K2" s="1653"/>
      <c r="L2" s="1653"/>
    </row>
    <row r="3" spans="1:12">
      <c r="A3" s="1653"/>
      <c r="B3" s="1653"/>
      <c r="C3" s="1653"/>
      <c r="D3" s="1653"/>
      <c r="E3" s="1653"/>
      <c r="F3" s="1653"/>
      <c r="G3" s="1653"/>
      <c r="H3" s="1653"/>
      <c r="I3" s="1653"/>
      <c r="J3" s="1653"/>
      <c r="K3" s="1653"/>
      <c r="L3" s="1653"/>
    </row>
    <row r="4" spans="1:12">
      <c r="A4" s="1653"/>
      <c r="B4" s="1653"/>
      <c r="C4" s="1653"/>
      <c r="D4" s="1653"/>
      <c r="E4" s="1653"/>
      <c r="F4" s="1653"/>
      <c r="G4" s="1653"/>
      <c r="H4" s="1653"/>
      <c r="I4" s="1653"/>
      <c r="J4" s="1653"/>
      <c r="K4" s="1653"/>
      <c r="L4" s="1653"/>
    </row>
    <row r="5" spans="1:12" ht="15.75">
      <c r="A5" s="170" t="s">
        <v>804</v>
      </c>
    </row>
    <row r="7" spans="1:12">
      <c r="A7" s="2" t="s">
        <v>805</v>
      </c>
    </row>
    <row r="8" spans="1:12">
      <c r="A8" s="2" t="s">
        <v>806</v>
      </c>
    </row>
    <row r="9" spans="1:12">
      <c r="A9" s="2" t="s">
        <v>807</v>
      </c>
    </row>
    <row r="10" spans="1:12">
      <c r="A10" s="2" t="s">
        <v>808</v>
      </c>
    </row>
    <row r="11" spans="1:12">
      <c r="A11" s="2" t="s">
        <v>809</v>
      </c>
    </row>
    <row r="12" spans="1:12">
      <c r="A12" s="2" t="s">
        <v>810</v>
      </c>
    </row>
    <row r="13" spans="1:12">
      <c r="A13" s="2" t="s">
        <v>811</v>
      </c>
    </row>
    <row r="14" spans="1:12">
      <c r="A14" s="2" t="s">
        <v>812</v>
      </c>
    </row>
    <row r="15" spans="1:12">
      <c r="A15" s="2" t="s">
        <v>813</v>
      </c>
    </row>
    <row r="16" spans="1:12">
      <c r="A16" s="2" t="s">
        <v>814</v>
      </c>
    </row>
    <row r="17" spans="1:1">
      <c r="A17" s="2" t="s">
        <v>815</v>
      </c>
    </row>
  </sheetData>
  <customSheetViews>
    <customSheetView guid="{4386EC60-C10A-4757-8A9B-A7E03A340F6B}">
      <selection activeCell="Q25" sqref="Q25"/>
      <pageMargins left="0" right="0" top="0" bottom="0" header="0" footer="0"/>
      <printOptions horizontalCentered="1" verticalCentered="1"/>
      <pageSetup scale="89" orientation="portrait" r:id="rId1"/>
      <headerFooter alignWithMargins="0">
        <oddFooter xml:space="preserve">&amp;L&amp;P of &amp;N&amp;RPPAP: Revision 1.4
Date: 4/12/12
</oddFooter>
      </headerFooter>
    </customSheetView>
  </customSheetViews>
  <mergeCells count="1">
    <mergeCell ref="A1:L4"/>
  </mergeCells>
  <phoneticPr fontId="26" type="noConversion"/>
  <printOptions horizontalCentered="1" vertic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8">
    <tabColor indexed="13"/>
  </sheetPr>
  <dimension ref="A1:Z113"/>
  <sheetViews>
    <sheetView zoomScaleNormal="100" workbookViewId="0">
      <selection activeCell="M2" sqref="M2"/>
    </sheetView>
  </sheetViews>
  <sheetFormatPr defaultColWidth="9.140625" defaultRowHeight="12.75"/>
  <cols>
    <col min="1" max="1" width="7.42578125" style="4" customWidth="1"/>
    <col min="2" max="10" width="9.42578125" style="4" customWidth="1"/>
    <col min="11" max="12" width="10.85546875" style="4" customWidth="1"/>
    <col min="13" max="13" width="10" style="4" customWidth="1"/>
    <col min="14" max="14" width="9.140625" style="9"/>
    <col min="15" max="17" width="6" style="28" customWidth="1"/>
    <col min="18" max="18" width="3" style="9" customWidth="1"/>
    <col min="19" max="21" width="6.140625" style="9" customWidth="1"/>
    <col min="22" max="22" width="3" style="9" customWidth="1"/>
    <col min="23" max="25" width="6.140625" style="9" customWidth="1"/>
    <col min="26" max="16384" width="9.140625" style="2"/>
  </cols>
  <sheetData>
    <row r="1" spans="1:25" ht="51.75" customHeight="1" thickBot="1">
      <c r="A1" s="719"/>
      <c r="B1" s="720"/>
      <c r="C1" s="720"/>
      <c r="D1" s="1678" t="s">
        <v>816</v>
      </c>
      <c r="E1" s="1678"/>
      <c r="F1" s="1678"/>
      <c r="G1" s="1678"/>
      <c r="H1" s="1678"/>
      <c r="I1" s="1678"/>
      <c r="J1" s="1678"/>
      <c r="K1" s="1678"/>
      <c r="L1" s="1678"/>
      <c r="M1" s="1679"/>
    </row>
    <row r="2" spans="1:25" s="9" customFormat="1" ht="11.25">
      <c r="A2" s="264" t="s">
        <v>39</v>
      </c>
      <c r="D2" s="283"/>
      <c r="E2" s="126" t="s">
        <v>775</v>
      </c>
      <c r="G2" s="283"/>
      <c r="H2" s="126" t="s">
        <v>778</v>
      </c>
      <c r="J2" s="283"/>
      <c r="K2" s="126" t="s">
        <v>817</v>
      </c>
      <c r="M2" s="361"/>
    </row>
    <row r="3" spans="1:25" s="142" customFormat="1">
      <c r="A3" s="387" t="str">
        <f>INTRO!$D$34</f>
        <v>PART NUMBER</v>
      </c>
      <c r="B3" s="321"/>
      <c r="C3" s="321"/>
      <c r="D3" s="141"/>
      <c r="E3" s="114"/>
      <c r="F3" s="140"/>
      <c r="G3" s="141"/>
      <c r="H3" s="114"/>
      <c r="I3" s="140"/>
      <c r="J3" s="141"/>
      <c r="K3" s="114"/>
      <c r="L3" s="140"/>
      <c r="M3" s="390"/>
      <c r="N3" s="171"/>
      <c r="O3" s="171"/>
      <c r="P3" s="171"/>
      <c r="Q3" s="171"/>
      <c r="R3" s="171"/>
      <c r="S3" s="171"/>
      <c r="T3" s="171"/>
      <c r="U3" s="171"/>
      <c r="V3" s="171"/>
      <c r="W3" s="171"/>
      <c r="X3" s="171"/>
      <c r="Y3" s="171"/>
    </row>
    <row r="4" spans="1:25" s="9" customFormat="1" ht="11.25">
      <c r="A4" s="352" t="s">
        <v>37</v>
      </c>
      <c r="B4" s="112"/>
      <c r="C4" s="112"/>
      <c r="D4" s="113"/>
      <c r="E4" s="111" t="s">
        <v>777</v>
      </c>
      <c r="F4" s="112"/>
      <c r="G4" s="113"/>
      <c r="H4" s="143" t="s">
        <v>779</v>
      </c>
      <c r="K4" s="111" t="s">
        <v>818</v>
      </c>
      <c r="L4" s="112"/>
      <c r="M4" s="362"/>
    </row>
    <row r="5" spans="1:25" s="142" customFormat="1">
      <c r="A5" s="387" t="str">
        <f>INTRO!$D$33</f>
        <v>PART NAME</v>
      </c>
      <c r="B5" s="140"/>
      <c r="C5" s="140"/>
      <c r="D5" s="141"/>
      <c r="E5" s="172"/>
      <c r="G5" s="173"/>
      <c r="K5" s="114"/>
      <c r="L5" s="140"/>
      <c r="M5" s="390"/>
      <c r="N5" s="171"/>
      <c r="O5" s="171"/>
      <c r="P5" s="171"/>
      <c r="Q5" s="171"/>
      <c r="R5" s="171"/>
      <c r="S5" s="171"/>
      <c r="T5" s="171"/>
      <c r="U5" s="171"/>
      <c r="V5" s="171"/>
      <c r="W5" s="171"/>
      <c r="X5" s="171"/>
      <c r="Y5" s="171"/>
    </row>
    <row r="6" spans="1:25" s="9" customFormat="1" ht="11.25">
      <c r="A6" s="388" t="s">
        <v>456</v>
      </c>
      <c r="B6" s="144"/>
      <c r="C6" s="144"/>
      <c r="D6" s="144"/>
      <c r="E6" s="143" t="s">
        <v>819</v>
      </c>
      <c r="F6" s="144"/>
      <c r="G6" s="113"/>
      <c r="H6" s="111" t="s">
        <v>820</v>
      </c>
      <c r="I6" s="112"/>
      <c r="J6" s="113"/>
      <c r="K6" s="112" t="s">
        <v>821</v>
      </c>
      <c r="L6" s="112"/>
      <c r="M6" s="362"/>
    </row>
    <row r="7" spans="1:25" s="142" customFormat="1" ht="13.5" thickBot="1">
      <c r="A7" s="391"/>
      <c r="B7" s="392"/>
      <c r="C7" s="392"/>
      <c r="D7" s="392"/>
      <c r="E7" s="1668"/>
      <c r="F7" s="1669"/>
      <c r="G7" s="1670"/>
      <c r="H7" s="1668"/>
      <c r="I7" s="1669"/>
      <c r="J7" s="1670"/>
      <c r="K7" s="392"/>
      <c r="L7" s="393"/>
      <c r="M7" s="394"/>
      <c r="N7" s="171"/>
      <c r="O7" s="171"/>
      <c r="P7" s="171"/>
      <c r="Q7" s="171"/>
      <c r="R7" s="171"/>
      <c r="S7" s="171"/>
      <c r="T7" s="171"/>
      <c r="U7" s="171"/>
      <c r="V7" s="171"/>
      <c r="W7" s="171"/>
      <c r="X7" s="171"/>
      <c r="Y7" s="171"/>
    </row>
    <row r="8" spans="1:25" s="142" customFormat="1" ht="6.75" customHeight="1">
      <c r="A8" s="174"/>
      <c r="B8" s="174"/>
      <c r="C8" s="174"/>
      <c r="D8" s="174"/>
      <c r="E8" s="45"/>
      <c r="F8" s="45"/>
      <c r="G8" s="45"/>
      <c r="H8" s="45"/>
      <c r="I8" s="45"/>
      <c r="J8" s="45"/>
      <c r="K8" s="174"/>
      <c r="N8" s="171"/>
      <c r="O8" s="171"/>
      <c r="P8" s="171"/>
      <c r="Q8" s="171"/>
      <c r="R8" s="171"/>
      <c r="S8" s="171"/>
      <c r="T8" s="171"/>
      <c r="U8" s="171"/>
      <c r="V8" s="171"/>
      <c r="W8" s="171"/>
      <c r="X8" s="171"/>
      <c r="Y8" s="171"/>
    </row>
    <row r="9" spans="1:25" ht="15.75">
      <c r="A9" s="1671" t="s">
        <v>822</v>
      </c>
      <c r="B9" s="1671"/>
      <c r="C9" s="1671"/>
      <c r="D9" s="1671"/>
      <c r="E9" s="1671"/>
      <c r="F9" s="1671"/>
      <c r="G9" s="1671"/>
      <c r="H9" s="1671"/>
      <c r="I9" s="1671"/>
      <c r="J9" s="1671"/>
      <c r="K9" s="1671"/>
      <c r="L9" s="1671"/>
      <c r="M9" s="1671"/>
      <c r="O9" s="175" t="s">
        <v>823</v>
      </c>
      <c r="S9" s="175" t="s">
        <v>824</v>
      </c>
      <c r="T9" s="28"/>
      <c r="U9" s="28"/>
      <c r="W9" s="175" t="s">
        <v>825</v>
      </c>
      <c r="X9" s="28"/>
      <c r="Y9" s="28"/>
    </row>
    <row r="10" spans="1:25" ht="25.5">
      <c r="A10" s="214" t="s">
        <v>489</v>
      </c>
      <c r="B10" s="214" t="s">
        <v>826</v>
      </c>
      <c r="C10" s="214" t="s">
        <v>827</v>
      </c>
      <c r="D10" s="214" t="s">
        <v>828</v>
      </c>
      <c r="E10" s="214" t="s">
        <v>829</v>
      </c>
      <c r="F10" s="214" t="s">
        <v>830</v>
      </c>
      <c r="G10" s="214" t="s">
        <v>831</v>
      </c>
      <c r="H10" s="214" t="s">
        <v>832</v>
      </c>
      <c r="I10" s="214" t="s">
        <v>833</v>
      </c>
      <c r="J10" s="214" t="s">
        <v>834</v>
      </c>
      <c r="K10" s="214" t="s">
        <v>835</v>
      </c>
      <c r="L10" s="935" t="s">
        <v>836</v>
      </c>
      <c r="M10" s="214" t="s">
        <v>837</v>
      </c>
      <c r="O10" s="28">
        <v>1</v>
      </c>
      <c r="P10" s="28">
        <v>2</v>
      </c>
      <c r="Q10" s="28">
        <v>3</v>
      </c>
      <c r="S10" s="28">
        <v>1</v>
      </c>
      <c r="T10" s="28">
        <v>2</v>
      </c>
      <c r="U10" s="28">
        <v>3</v>
      </c>
      <c r="W10" s="28">
        <v>1</v>
      </c>
      <c r="X10" s="28">
        <v>2</v>
      </c>
      <c r="Y10" s="28">
        <v>3</v>
      </c>
    </row>
    <row r="11" spans="1:25" s="7" customFormat="1">
      <c r="A11" s="214">
        <v>1</v>
      </c>
      <c r="B11" s="936"/>
      <c r="C11" s="936"/>
      <c r="D11" s="936"/>
      <c r="E11" s="936"/>
      <c r="F11" s="936"/>
      <c r="G11" s="936"/>
      <c r="H11" s="936"/>
      <c r="I11" s="936"/>
      <c r="J11" s="936"/>
      <c r="K11" s="936" t="str">
        <f t="shared" ref="K11:K50" si="0">IF(L11&lt;&gt;"",IF(OR(L11&lt;$H$7,L11&gt;$E$7),0,1),"")</f>
        <v/>
      </c>
      <c r="L11" s="936"/>
      <c r="M11" s="936" t="str">
        <f t="shared" ref="M11:M50" si="1">IF(B11&lt;&gt;"",IF(SUM(B11:J11)=9,"+",IF(SUM(B11:J11)=0,"-","x")),"")</f>
        <v/>
      </c>
      <c r="N11" s="913"/>
      <c r="O11" s="937" t="str">
        <f t="shared" ref="O11:O50" si="2">IF(B11&lt;&gt;"",IF(AND(B11=0,E11=0),"a",IF(AND(B11=1,E11=0),"b",IF(AND(B11=0,E11=1),"c","d"))),"")</f>
        <v/>
      </c>
      <c r="P11" s="937" t="str">
        <f t="shared" ref="P11:P50" si="3">IF(C11&lt;&gt;"",IF(AND(C11=0,F11=0),"a",IF(AND(C11=1,F11=0),"b",IF(AND(C11=0,F11=1),"c","d"))),"")</f>
        <v/>
      </c>
      <c r="Q11" s="937" t="str">
        <f t="shared" ref="Q11:Q50" si="4">IF(D11&lt;&gt;"",IF(AND(D11=0,G11=0),"a",IF(AND(D11=1,G11=0),"b",IF(AND(D11=0,G11=1),"c","d"))),"")</f>
        <v/>
      </c>
      <c r="R11" s="913"/>
      <c r="S11" s="937" t="str">
        <f t="shared" ref="S11:S50" si="5">IF(E11&lt;&gt;"",IF(AND(E11=0,H11=0),"a",IF(AND(E11=1,H11=0),"b",IF(AND(E11=0,H11=1),"c","d"))),"")</f>
        <v/>
      </c>
      <c r="T11" s="937" t="str">
        <f t="shared" ref="T11:T50" si="6">IF(F11&lt;&gt;"",IF(AND(F11=0,I11=0),"a",IF(AND(F11=1,I11=0),"b",IF(AND(F11=0,I11=1),"c","d"))),"")</f>
        <v/>
      </c>
      <c r="U11" s="937" t="str">
        <f t="shared" ref="U11:U50" si="7">IF(G11&lt;&gt;"",IF(AND(G11=0,J11=0),"a",IF(AND(G11=1,J11=0),"b",IF(AND(G11=0,J11=1),"c","d"))),"")</f>
        <v/>
      </c>
      <c r="V11" s="913"/>
      <c r="W11" s="937" t="str">
        <f t="shared" ref="W11:W50" si="8">IF(B11&lt;&gt;"",IF(AND(B11=0,H11=0),"a",IF(AND(B11=1,H11=0),"b",IF(AND(B11=0,H11=1),"c","d"))),"")</f>
        <v/>
      </c>
      <c r="X11" s="937" t="str">
        <f t="shared" ref="X11:X50" si="9">IF(C11&lt;&gt;"",IF(AND(C11=0,I11=0),"a",IF(AND(C11=1,I11=0),"b",IF(AND(C11=0,I11=1),"c","d"))),"")</f>
        <v/>
      </c>
      <c r="Y11" s="937" t="str">
        <f t="shared" ref="Y11:Y50" si="10">IF(D11&lt;&gt;"",IF(AND(D11=0,J11=0),"a",IF(AND(D11=1,J11=0),"b",IF(AND(D11=0,J11=1),"c","d"))),"")</f>
        <v/>
      </c>
    </row>
    <row r="12" spans="1:25" s="7" customFormat="1">
      <c r="A12" s="214">
        <f t="shared" ref="A12:A50" si="11">A11+1</f>
        <v>2</v>
      </c>
      <c r="B12" s="936"/>
      <c r="C12" s="936"/>
      <c r="D12" s="936"/>
      <c r="E12" s="936"/>
      <c r="F12" s="936"/>
      <c r="G12" s="936"/>
      <c r="H12" s="936"/>
      <c r="I12" s="936"/>
      <c r="J12" s="936"/>
      <c r="K12" s="936" t="str">
        <f t="shared" si="0"/>
        <v/>
      </c>
      <c r="L12" s="936"/>
      <c r="M12" s="936" t="str">
        <f t="shared" si="1"/>
        <v/>
      </c>
      <c r="N12" s="913"/>
      <c r="O12" s="937" t="str">
        <f t="shared" si="2"/>
        <v/>
      </c>
      <c r="P12" s="937" t="str">
        <f t="shared" si="3"/>
        <v/>
      </c>
      <c r="Q12" s="937" t="str">
        <f t="shared" si="4"/>
        <v/>
      </c>
      <c r="R12" s="913"/>
      <c r="S12" s="937" t="str">
        <f t="shared" si="5"/>
        <v/>
      </c>
      <c r="T12" s="937" t="str">
        <f t="shared" si="6"/>
        <v/>
      </c>
      <c r="U12" s="937" t="str">
        <f t="shared" si="7"/>
        <v/>
      </c>
      <c r="V12" s="913"/>
      <c r="W12" s="937" t="str">
        <f t="shared" si="8"/>
        <v/>
      </c>
      <c r="X12" s="937" t="str">
        <f t="shared" si="9"/>
        <v/>
      </c>
      <c r="Y12" s="937" t="str">
        <f t="shared" si="10"/>
        <v/>
      </c>
    </row>
    <row r="13" spans="1:25" s="7" customFormat="1">
      <c r="A13" s="214">
        <f t="shared" si="11"/>
        <v>3</v>
      </c>
      <c r="B13" s="936"/>
      <c r="C13" s="936"/>
      <c r="D13" s="936"/>
      <c r="E13" s="936"/>
      <c r="F13" s="936"/>
      <c r="G13" s="936"/>
      <c r="H13" s="936"/>
      <c r="I13" s="936"/>
      <c r="J13" s="936"/>
      <c r="K13" s="936" t="str">
        <f t="shared" si="0"/>
        <v/>
      </c>
      <c r="L13" s="936"/>
      <c r="M13" s="936" t="str">
        <f t="shared" si="1"/>
        <v/>
      </c>
      <c r="N13" s="913"/>
      <c r="O13" s="937" t="str">
        <f t="shared" si="2"/>
        <v/>
      </c>
      <c r="P13" s="937" t="str">
        <f t="shared" si="3"/>
        <v/>
      </c>
      <c r="Q13" s="937" t="str">
        <f t="shared" si="4"/>
        <v/>
      </c>
      <c r="R13" s="913"/>
      <c r="S13" s="937" t="str">
        <f t="shared" si="5"/>
        <v/>
      </c>
      <c r="T13" s="937" t="str">
        <f t="shared" si="6"/>
        <v/>
      </c>
      <c r="U13" s="937" t="str">
        <f t="shared" si="7"/>
        <v/>
      </c>
      <c r="V13" s="913"/>
      <c r="W13" s="937" t="str">
        <f t="shared" si="8"/>
        <v/>
      </c>
      <c r="X13" s="937" t="str">
        <f t="shared" si="9"/>
        <v/>
      </c>
      <c r="Y13" s="937" t="str">
        <f t="shared" si="10"/>
        <v/>
      </c>
    </row>
    <row r="14" spans="1:25" s="7" customFormat="1">
      <c r="A14" s="214">
        <f t="shared" si="11"/>
        <v>4</v>
      </c>
      <c r="B14" s="936"/>
      <c r="C14" s="936"/>
      <c r="D14" s="936"/>
      <c r="E14" s="936"/>
      <c r="F14" s="936"/>
      <c r="G14" s="936"/>
      <c r="H14" s="936"/>
      <c r="I14" s="936"/>
      <c r="J14" s="936"/>
      <c r="K14" s="936" t="str">
        <f t="shared" si="0"/>
        <v/>
      </c>
      <c r="L14" s="936"/>
      <c r="M14" s="936" t="str">
        <f t="shared" si="1"/>
        <v/>
      </c>
      <c r="N14" s="913"/>
      <c r="O14" s="937" t="str">
        <f t="shared" si="2"/>
        <v/>
      </c>
      <c r="P14" s="937" t="str">
        <f t="shared" si="3"/>
        <v/>
      </c>
      <c r="Q14" s="937" t="str">
        <f t="shared" si="4"/>
        <v/>
      </c>
      <c r="R14" s="913"/>
      <c r="S14" s="937" t="str">
        <f t="shared" si="5"/>
        <v/>
      </c>
      <c r="T14" s="937" t="str">
        <f t="shared" si="6"/>
        <v/>
      </c>
      <c r="U14" s="937" t="str">
        <f t="shared" si="7"/>
        <v/>
      </c>
      <c r="V14" s="913"/>
      <c r="W14" s="937" t="str">
        <f t="shared" si="8"/>
        <v/>
      </c>
      <c r="X14" s="937" t="str">
        <f t="shared" si="9"/>
        <v/>
      </c>
      <c r="Y14" s="937" t="str">
        <f t="shared" si="10"/>
        <v/>
      </c>
    </row>
    <row r="15" spans="1:25" s="7" customFormat="1">
      <c r="A15" s="214">
        <f t="shared" si="11"/>
        <v>5</v>
      </c>
      <c r="B15" s="936"/>
      <c r="C15" s="936"/>
      <c r="D15" s="936"/>
      <c r="E15" s="936"/>
      <c r="F15" s="936"/>
      <c r="G15" s="936"/>
      <c r="H15" s="936"/>
      <c r="I15" s="936"/>
      <c r="J15" s="936"/>
      <c r="K15" s="936" t="str">
        <f t="shared" si="0"/>
        <v/>
      </c>
      <c r="L15" s="936"/>
      <c r="M15" s="936" t="str">
        <f t="shared" si="1"/>
        <v/>
      </c>
      <c r="N15" s="913"/>
      <c r="O15" s="937" t="str">
        <f t="shared" si="2"/>
        <v/>
      </c>
      <c r="P15" s="937" t="str">
        <f t="shared" si="3"/>
        <v/>
      </c>
      <c r="Q15" s="937" t="str">
        <f t="shared" si="4"/>
        <v/>
      </c>
      <c r="R15" s="913"/>
      <c r="S15" s="937" t="str">
        <f t="shared" si="5"/>
        <v/>
      </c>
      <c r="T15" s="937" t="str">
        <f t="shared" si="6"/>
        <v/>
      </c>
      <c r="U15" s="937" t="str">
        <f t="shared" si="7"/>
        <v/>
      </c>
      <c r="V15" s="913"/>
      <c r="W15" s="937" t="str">
        <f t="shared" si="8"/>
        <v/>
      </c>
      <c r="X15" s="937" t="str">
        <f t="shared" si="9"/>
        <v/>
      </c>
      <c r="Y15" s="937" t="str">
        <f t="shared" si="10"/>
        <v/>
      </c>
    </row>
    <row r="16" spans="1:25" s="7" customFormat="1">
      <c r="A16" s="214">
        <f t="shared" si="11"/>
        <v>6</v>
      </c>
      <c r="B16" s="936"/>
      <c r="C16" s="936"/>
      <c r="D16" s="936"/>
      <c r="E16" s="936"/>
      <c r="F16" s="936"/>
      <c r="G16" s="936"/>
      <c r="H16" s="936"/>
      <c r="I16" s="936"/>
      <c r="J16" s="936"/>
      <c r="K16" s="936" t="str">
        <f t="shared" si="0"/>
        <v/>
      </c>
      <c r="L16" s="936"/>
      <c r="M16" s="936" t="str">
        <f t="shared" si="1"/>
        <v/>
      </c>
      <c r="N16" s="913"/>
      <c r="O16" s="937" t="str">
        <f t="shared" si="2"/>
        <v/>
      </c>
      <c r="P16" s="937" t="str">
        <f t="shared" si="3"/>
        <v/>
      </c>
      <c r="Q16" s="937" t="str">
        <f t="shared" si="4"/>
        <v/>
      </c>
      <c r="R16" s="913"/>
      <c r="S16" s="937" t="str">
        <f t="shared" si="5"/>
        <v/>
      </c>
      <c r="T16" s="937" t="str">
        <f t="shared" si="6"/>
        <v/>
      </c>
      <c r="U16" s="937" t="str">
        <f t="shared" si="7"/>
        <v/>
      </c>
      <c r="V16" s="913"/>
      <c r="W16" s="937" t="str">
        <f t="shared" si="8"/>
        <v/>
      </c>
      <c r="X16" s="937" t="str">
        <f t="shared" si="9"/>
        <v/>
      </c>
      <c r="Y16" s="937" t="str">
        <f t="shared" si="10"/>
        <v/>
      </c>
    </row>
    <row r="17" spans="1:25" s="7" customFormat="1">
      <c r="A17" s="214">
        <f t="shared" si="11"/>
        <v>7</v>
      </c>
      <c r="B17" s="936"/>
      <c r="C17" s="936"/>
      <c r="D17" s="936"/>
      <c r="E17" s="936"/>
      <c r="F17" s="936"/>
      <c r="G17" s="936"/>
      <c r="H17" s="936"/>
      <c r="I17" s="936"/>
      <c r="J17" s="936"/>
      <c r="K17" s="936" t="str">
        <f t="shared" si="0"/>
        <v/>
      </c>
      <c r="L17" s="936"/>
      <c r="M17" s="936" t="str">
        <f t="shared" si="1"/>
        <v/>
      </c>
      <c r="N17" s="913"/>
      <c r="O17" s="937" t="str">
        <f t="shared" si="2"/>
        <v/>
      </c>
      <c r="P17" s="937" t="str">
        <f t="shared" si="3"/>
        <v/>
      </c>
      <c r="Q17" s="937" t="str">
        <f t="shared" si="4"/>
        <v/>
      </c>
      <c r="R17" s="913"/>
      <c r="S17" s="937" t="str">
        <f t="shared" si="5"/>
        <v/>
      </c>
      <c r="T17" s="937" t="str">
        <f t="shared" si="6"/>
        <v/>
      </c>
      <c r="U17" s="937" t="str">
        <f t="shared" si="7"/>
        <v/>
      </c>
      <c r="V17" s="913"/>
      <c r="W17" s="937" t="str">
        <f t="shared" si="8"/>
        <v/>
      </c>
      <c r="X17" s="937" t="str">
        <f t="shared" si="9"/>
        <v/>
      </c>
      <c r="Y17" s="937" t="str">
        <f t="shared" si="10"/>
        <v/>
      </c>
    </row>
    <row r="18" spans="1:25" s="7" customFormat="1">
      <c r="A18" s="214">
        <f t="shared" si="11"/>
        <v>8</v>
      </c>
      <c r="B18" s="936"/>
      <c r="C18" s="936"/>
      <c r="D18" s="936"/>
      <c r="E18" s="936"/>
      <c r="F18" s="936"/>
      <c r="G18" s="936"/>
      <c r="H18" s="936"/>
      <c r="I18" s="936"/>
      <c r="J18" s="936"/>
      <c r="K18" s="936" t="str">
        <f t="shared" si="0"/>
        <v/>
      </c>
      <c r="L18" s="936"/>
      <c r="M18" s="936" t="str">
        <f t="shared" si="1"/>
        <v/>
      </c>
      <c r="N18" s="913"/>
      <c r="O18" s="937" t="str">
        <f t="shared" si="2"/>
        <v/>
      </c>
      <c r="P18" s="937" t="str">
        <f t="shared" si="3"/>
        <v/>
      </c>
      <c r="Q18" s="937" t="str">
        <f t="shared" si="4"/>
        <v/>
      </c>
      <c r="R18" s="913"/>
      <c r="S18" s="937" t="str">
        <f t="shared" si="5"/>
        <v/>
      </c>
      <c r="T18" s="937" t="str">
        <f t="shared" si="6"/>
        <v/>
      </c>
      <c r="U18" s="937" t="str">
        <f t="shared" si="7"/>
        <v/>
      </c>
      <c r="V18" s="913"/>
      <c r="W18" s="937" t="str">
        <f t="shared" si="8"/>
        <v/>
      </c>
      <c r="X18" s="937" t="str">
        <f t="shared" si="9"/>
        <v/>
      </c>
      <c r="Y18" s="937" t="str">
        <f t="shared" si="10"/>
        <v/>
      </c>
    </row>
    <row r="19" spans="1:25" s="7" customFormat="1">
      <c r="A19" s="214">
        <f t="shared" si="11"/>
        <v>9</v>
      </c>
      <c r="B19" s="936"/>
      <c r="C19" s="936"/>
      <c r="D19" s="936"/>
      <c r="E19" s="936"/>
      <c r="F19" s="936"/>
      <c r="G19" s="936"/>
      <c r="H19" s="936"/>
      <c r="I19" s="936"/>
      <c r="J19" s="936"/>
      <c r="K19" s="936" t="str">
        <f t="shared" si="0"/>
        <v/>
      </c>
      <c r="L19" s="936"/>
      <c r="M19" s="936" t="str">
        <f t="shared" si="1"/>
        <v/>
      </c>
      <c r="N19" s="913"/>
      <c r="O19" s="937" t="str">
        <f t="shared" si="2"/>
        <v/>
      </c>
      <c r="P19" s="937" t="str">
        <f t="shared" si="3"/>
        <v/>
      </c>
      <c r="Q19" s="937" t="str">
        <f t="shared" si="4"/>
        <v/>
      </c>
      <c r="R19" s="913"/>
      <c r="S19" s="937" t="str">
        <f t="shared" si="5"/>
        <v/>
      </c>
      <c r="T19" s="937" t="str">
        <f t="shared" si="6"/>
        <v/>
      </c>
      <c r="U19" s="937" t="str">
        <f t="shared" si="7"/>
        <v/>
      </c>
      <c r="V19" s="913"/>
      <c r="W19" s="937" t="str">
        <f t="shared" si="8"/>
        <v/>
      </c>
      <c r="X19" s="937" t="str">
        <f t="shared" si="9"/>
        <v/>
      </c>
      <c r="Y19" s="937" t="str">
        <f t="shared" si="10"/>
        <v/>
      </c>
    </row>
    <row r="20" spans="1:25" s="7" customFormat="1">
      <c r="A20" s="214">
        <f t="shared" si="11"/>
        <v>10</v>
      </c>
      <c r="B20" s="936"/>
      <c r="C20" s="936"/>
      <c r="D20" s="936"/>
      <c r="E20" s="936"/>
      <c r="F20" s="936"/>
      <c r="G20" s="936"/>
      <c r="H20" s="936"/>
      <c r="I20" s="936"/>
      <c r="J20" s="936"/>
      <c r="K20" s="936" t="str">
        <f t="shared" si="0"/>
        <v/>
      </c>
      <c r="L20" s="936"/>
      <c r="M20" s="936" t="str">
        <f t="shared" si="1"/>
        <v/>
      </c>
      <c r="N20" s="913"/>
      <c r="O20" s="937" t="str">
        <f t="shared" si="2"/>
        <v/>
      </c>
      <c r="P20" s="937" t="str">
        <f t="shared" si="3"/>
        <v/>
      </c>
      <c r="Q20" s="937" t="str">
        <f t="shared" si="4"/>
        <v/>
      </c>
      <c r="R20" s="913"/>
      <c r="S20" s="937" t="str">
        <f t="shared" si="5"/>
        <v/>
      </c>
      <c r="T20" s="937" t="str">
        <f t="shared" si="6"/>
        <v/>
      </c>
      <c r="U20" s="937" t="str">
        <f t="shared" si="7"/>
        <v/>
      </c>
      <c r="V20" s="913"/>
      <c r="W20" s="937" t="str">
        <f t="shared" si="8"/>
        <v/>
      </c>
      <c r="X20" s="937" t="str">
        <f t="shared" si="9"/>
        <v/>
      </c>
      <c r="Y20" s="937" t="str">
        <f t="shared" si="10"/>
        <v/>
      </c>
    </row>
    <row r="21" spans="1:25" s="7" customFormat="1">
      <c r="A21" s="214">
        <f t="shared" si="11"/>
        <v>11</v>
      </c>
      <c r="B21" s="936"/>
      <c r="C21" s="936"/>
      <c r="D21" s="936"/>
      <c r="E21" s="936"/>
      <c r="F21" s="936"/>
      <c r="G21" s="936"/>
      <c r="H21" s="936"/>
      <c r="I21" s="936"/>
      <c r="J21" s="936"/>
      <c r="K21" s="936" t="str">
        <f t="shared" si="0"/>
        <v/>
      </c>
      <c r="L21" s="936"/>
      <c r="M21" s="936" t="str">
        <f t="shared" si="1"/>
        <v/>
      </c>
      <c r="N21" s="913"/>
      <c r="O21" s="937" t="str">
        <f t="shared" si="2"/>
        <v/>
      </c>
      <c r="P21" s="937" t="str">
        <f t="shared" si="3"/>
        <v/>
      </c>
      <c r="Q21" s="937" t="str">
        <f t="shared" si="4"/>
        <v/>
      </c>
      <c r="R21" s="913"/>
      <c r="S21" s="937" t="str">
        <f t="shared" si="5"/>
        <v/>
      </c>
      <c r="T21" s="937" t="str">
        <f t="shared" si="6"/>
        <v/>
      </c>
      <c r="U21" s="937" t="str">
        <f t="shared" si="7"/>
        <v/>
      </c>
      <c r="V21" s="913"/>
      <c r="W21" s="937" t="str">
        <f t="shared" si="8"/>
        <v/>
      </c>
      <c r="X21" s="937" t="str">
        <f t="shared" si="9"/>
        <v/>
      </c>
      <c r="Y21" s="937" t="str">
        <f t="shared" si="10"/>
        <v/>
      </c>
    </row>
    <row r="22" spans="1:25" s="7" customFormat="1">
      <c r="A22" s="214">
        <f t="shared" si="11"/>
        <v>12</v>
      </c>
      <c r="B22" s="936"/>
      <c r="C22" s="936"/>
      <c r="D22" s="936"/>
      <c r="E22" s="936"/>
      <c r="F22" s="936"/>
      <c r="G22" s="936"/>
      <c r="H22" s="936"/>
      <c r="I22" s="936"/>
      <c r="J22" s="936"/>
      <c r="K22" s="936" t="str">
        <f t="shared" si="0"/>
        <v/>
      </c>
      <c r="L22" s="936"/>
      <c r="M22" s="936" t="str">
        <f t="shared" si="1"/>
        <v/>
      </c>
      <c r="N22" s="913"/>
      <c r="O22" s="937" t="str">
        <f t="shared" si="2"/>
        <v/>
      </c>
      <c r="P22" s="937" t="str">
        <f t="shared" si="3"/>
        <v/>
      </c>
      <c r="Q22" s="937" t="str">
        <f t="shared" si="4"/>
        <v/>
      </c>
      <c r="R22" s="913"/>
      <c r="S22" s="937" t="str">
        <f t="shared" si="5"/>
        <v/>
      </c>
      <c r="T22" s="937" t="str">
        <f t="shared" si="6"/>
        <v/>
      </c>
      <c r="U22" s="937" t="str">
        <f t="shared" si="7"/>
        <v/>
      </c>
      <c r="V22" s="913"/>
      <c r="W22" s="937" t="str">
        <f t="shared" si="8"/>
        <v/>
      </c>
      <c r="X22" s="937" t="str">
        <f t="shared" si="9"/>
        <v/>
      </c>
      <c r="Y22" s="937" t="str">
        <f t="shared" si="10"/>
        <v/>
      </c>
    </row>
    <row r="23" spans="1:25" s="7" customFormat="1">
      <c r="A23" s="214">
        <f t="shared" si="11"/>
        <v>13</v>
      </c>
      <c r="B23" s="936"/>
      <c r="C23" s="936"/>
      <c r="D23" s="936"/>
      <c r="E23" s="936"/>
      <c r="F23" s="936"/>
      <c r="G23" s="936"/>
      <c r="H23" s="936"/>
      <c r="I23" s="936"/>
      <c r="J23" s="936"/>
      <c r="K23" s="936" t="str">
        <f t="shared" si="0"/>
        <v/>
      </c>
      <c r="L23" s="936"/>
      <c r="M23" s="936" t="str">
        <f t="shared" si="1"/>
        <v/>
      </c>
      <c r="N23" s="913"/>
      <c r="O23" s="937" t="str">
        <f t="shared" si="2"/>
        <v/>
      </c>
      <c r="P23" s="937" t="str">
        <f t="shared" si="3"/>
        <v/>
      </c>
      <c r="Q23" s="937" t="str">
        <f t="shared" si="4"/>
        <v/>
      </c>
      <c r="R23" s="913"/>
      <c r="S23" s="937" t="str">
        <f t="shared" si="5"/>
        <v/>
      </c>
      <c r="T23" s="937" t="str">
        <f t="shared" si="6"/>
        <v/>
      </c>
      <c r="U23" s="937" t="str">
        <f t="shared" si="7"/>
        <v/>
      </c>
      <c r="V23" s="913"/>
      <c r="W23" s="937" t="str">
        <f t="shared" si="8"/>
        <v/>
      </c>
      <c r="X23" s="937" t="str">
        <f t="shared" si="9"/>
        <v/>
      </c>
      <c r="Y23" s="937" t="str">
        <f t="shared" si="10"/>
        <v/>
      </c>
    </row>
    <row r="24" spans="1:25" s="7" customFormat="1">
      <c r="A24" s="214">
        <f t="shared" si="11"/>
        <v>14</v>
      </c>
      <c r="B24" s="936"/>
      <c r="C24" s="936"/>
      <c r="D24" s="936"/>
      <c r="E24" s="936"/>
      <c r="F24" s="936"/>
      <c r="G24" s="936"/>
      <c r="H24" s="936"/>
      <c r="I24" s="936"/>
      <c r="J24" s="936"/>
      <c r="K24" s="936" t="str">
        <f t="shared" si="0"/>
        <v/>
      </c>
      <c r="L24" s="936"/>
      <c r="M24" s="936" t="str">
        <f t="shared" si="1"/>
        <v/>
      </c>
      <c r="N24" s="913"/>
      <c r="O24" s="937" t="str">
        <f t="shared" si="2"/>
        <v/>
      </c>
      <c r="P24" s="937" t="str">
        <f t="shared" si="3"/>
        <v/>
      </c>
      <c r="Q24" s="937" t="str">
        <f t="shared" si="4"/>
        <v/>
      </c>
      <c r="R24" s="913"/>
      <c r="S24" s="937" t="str">
        <f t="shared" si="5"/>
        <v/>
      </c>
      <c r="T24" s="937" t="str">
        <f t="shared" si="6"/>
        <v/>
      </c>
      <c r="U24" s="937" t="str">
        <f t="shared" si="7"/>
        <v/>
      </c>
      <c r="V24" s="913"/>
      <c r="W24" s="937" t="str">
        <f t="shared" si="8"/>
        <v/>
      </c>
      <c r="X24" s="937" t="str">
        <f t="shared" si="9"/>
        <v/>
      </c>
      <c r="Y24" s="937" t="str">
        <f t="shared" si="10"/>
        <v/>
      </c>
    </row>
    <row r="25" spans="1:25" s="7" customFormat="1">
      <c r="A25" s="214">
        <f t="shared" si="11"/>
        <v>15</v>
      </c>
      <c r="B25" s="936"/>
      <c r="C25" s="936"/>
      <c r="D25" s="936"/>
      <c r="E25" s="936"/>
      <c r="F25" s="936"/>
      <c r="G25" s="936"/>
      <c r="H25" s="936"/>
      <c r="I25" s="936"/>
      <c r="J25" s="936"/>
      <c r="K25" s="936" t="str">
        <f t="shared" si="0"/>
        <v/>
      </c>
      <c r="L25" s="936"/>
      <c r="M25" s="936" t="str">
        <f t="shared" si="1"/>
        <v/>
      </c>
      <c r="N25" s="913"/>
      <c r="O25" s="937" t="str">
        <f t="shared" si="2"/>
        <v/>
      </c>
      <c r="P25" s="937" t="str">
        <f t="shared" si="3"/>
        <v/>
      </c>
      <c r="Q25" s="937" t="str">
        <f t="shared" si="4"/>
        <v/>
      </c>
      <c r="R25" s="913"/>
      <c r="S25" s="937" t="str">
        <f t="shared" si="5"/>
        <v/>
      </c>
      <c r="T25" s="937" t="str">
        <f t="shared" si="6"/>
        <v/>
      </c>
      <c r="U25" s="937" t="str">
        <f t="shared" si="7"/>
        <v/>
      </c>
      <c r="V25" s="913"/>
      <c r="W25" s="937" t="str">
        <f t="shared" si="8"/>
        <v/>
      </c>
      <c r="X25" s="937" t="str">
        <f t="shared" si="9"/>
        <v/>
      </c>
      <c r="Y25" s="937" t="str">
        <f t="shared" si="10"/>
        <v/>
      </c>
    </row>
    <row r="26" spans="1:25" s="7" customFormat="1">
      <c r="A26" s="214">
        <f t="shared" si="11"/>
        <v>16</v>
      </c>
      <c r="B26" s="936"/>
      <c r="C26" s="936"/>
      <c r="D26" s="936"/>
      <c r="E26" s="936"/>
      <c r="F26" s="936"/>
      <c r="G26" s="936"/>
      <c r="H26" s="936"/>
      <c r="I26" s="936"/>
      <c r="J26" s="936"/>
      <c r="K26" s="936" t="str">
        <f t="shared" si="0"/>
        <v/>
      </c>
      <c r="L26" s="936"/>
      <c r="M26" s="936" t="str">
        <f t="shared" si="1"/>
        <v/>
      </c>
      <c r="N26" s="913"/>
      <c r="O26" s="937" t="str">
        <f t="shared" si="2"/>
        <v/>
      </c>
      <c r="P26" s="937" t="str">
        <f t="shared" si="3"/>
        <v/>
      </c>
      <c r="Q26" s="937" t="str">
        <f t="shared" si="4"/>
        <v/>
      </c>
      <c r="R26" s="913"/>
      <c r="S26" s="937" t="str">
        <f t="shared" si="5"/>
        <v/>
      </c>
      <c r="T26" s="937" t="str">
        <f t="shared" si="6"/>
        <v/>
      </c>
      <c r="U26" s="937" t="str">
        <f t="shared" si="7"/>
        <v/>
      </c>
      <c r="V26" s="913"/>
      <c r="W26" s="937" t="str">
        <f t="shared" si="8"/>
        <v/>
      </c>
      <c r="X26" s="937" t="str">
        <f t="shared" si="9"/>
        <v/>
      </c>
      <c r="Y26" s="937" t="str">
        <f t="shared" si="10"/>
        <v/>
      </c>
    </row>
    <row r="27" spans="1:25" s="7" customFormat="1">
      <c r="A27" s="214">
        <f t="shared" si="11"/>
        <v>17</v>
      </c>
      <c r="B27" s="936"/>
      <c r="C27" s="936"/>
      <c r="D27" s="936"/>
      <c r="E27" s="936"/>
      <c r="F27" s="936"/>
      <c r="G27" s="936"/>
      <c r="H27" s="936"/>
      <c r="I27" s="936"/>
      <c r="J27" s="936"/>
      <c r="K27" s="936" t="str">
        <f t="shared" si="0"/>
        <v/>
      </c>
      <c r="L27" s="936"/>
      <c r="M27" s="936" t="str">
        <f t="shared" si="1"/>
        <v/>
      </c>
      <c r="N27" s="913"/>
      <c r="O27" s="937" t="str">
        <f t="shared" si="2"/>
        <v/>
      </c>
      <c r="P27" s="937" t="str">
        <f t="shared" si="3"/>
        <v/>
      </c>
      <c r="Q27" s="937" t="str">
        <f t="shared" si="4"/>
        <v/>
      </c>
      <c r="R27" s="913"/>
      <c r="S27" s="937" t="str">
        <f t="shared" si="5"/>
        <v/>
      </c>
      <c r="T27" s="937" t="str">
        <f t="shared" si="6"/>
        <v/>
      </c>
      <c r="U27" s="937" t="str">
        <f t="shared" si="7"/>
        <v/>
      </c>
      <c r="V27" s="913"/>
      <c r="W27" s="937" t="str">
        <f t="shared" si="8"/>
        <v/>
      </c>
      <c r="X27" s="937" t="str">
        <f t="shared" si="9"/>
        <v/>
      </c>
      <c r="Y27" s="937" t="str">
        <f t="shared" si="10"/>
        <v/>
      </c>
    </row>
    <row r="28" spans="1:25" s="7" customFormat="1">
      <c r="A28" s="214">
        <f t="shared" si="11"/>
        <v>18</v>
      </c>
      <c r="B28" s="936"/>
      <c r="C28" s="936"/>
      <c r="D28" s="936"/>
      <c r="E28" s="936"/>
      <c r="F28" s="936"/>
      <c r="G28" s="936"/>
      <c r="H28" s="936"/>
      <c r="I28" s="936"/>
      <c r="J28" s="936"/>
      <c r="K28" s="936" t="str">
        <f t="shared" si="0"/>
        <v/>
      </c>
      <c r="L28" s="936"/>
      <c r="M28" s="936" t="str">
        <f t="shared" si="1"/>
        <v/>
      </c>
      <c r="N28" s="913"/>
      <c r="O28" s="937" t="str">
        <f t="shared" si="2"/>
        <v/>
      </c>
      <c r="P28" s="937" t="str">
        <f t="shared" si="3"/>
        <v/>
      </c>
      <c r="Q28" s="937" t="str">
        <f t="shared" si="4"/>
        <v/>
      </c>
      <c r="R28" s="913"/>
      <c r="S28" s="937" t="str">
        <f t="shared" si="5"/>
        <v/>
      </c>
      <c r="T28" s="937" t="str">
        <f t="shared" si="6"/>
        <v/>
      </c>
      <c r="U28" s="937" t="str">
        <f t="shared" si="7"/>
        <v/>
      </c>
      <c r="V28" s="913"/>
      <c r="W28" s="937" t="str">
        <f t="shared" si="8"/>
        <v/>
      </c>
      <c r="X28" s="937" t="str">
        <f t="shared" si="9"/>
        <v/>
      </c>
      <c r="Y28" s="937" t="str">
        <f t="shared" si="10"/>
        <v/>
      </c>
    </row>
    <row r="29" spans="1:25" s="7" customFormat="1">
      <c r="A29" s="214">
        <f t="shared" si="11"/>
        <v>19</v>
      </c>
      <c r="B29" s="936"/>
      <c r="C29" s="936"/>
      <c r="D29" s="936"/>
      <c r="E29" s="936"/>
      <c r="F29" s="936"/>
      <c r="G29" s="936"/>
      <c r="H29" s="936"/>
      <c r="I29" s="936"/>
      <c r="J29" s="936"/>
      <c r="K29" s="936" t="str">
        <f t="shared" si="0"/>
        <v/>
      </c>
      <c r="L29" s="936"/>
      <c r="M29" s="936" t="str">
        <f t="shared" si="1"/>
        <v/>
      </c>
      <c r="N29" s="913"/>
      <c r="O29" s="937" t="str">
        <f t="shared" si="2"/>
        <v/>
      </c>
      <c r="P29" s="937" t="str">
        <f t="shared" si="3"/>
        <v/>
      </c>
      <c r="Q29" s="937" t="str">
        <f t="shared" si="4"/>
        <v/>
      </c>
      <c r="R29" s="913"/>
      <c r="S29" s="937" t="str">
        <f t="shared" si="5"/>
        <v/>
      </c>
      <c r="T29" s="937" t="str">
        <f t="shared" si="6"/>
        <v/>
      </c>
      <c r="U29" s="937" t="str">
        <f t="shared" si="7"/>
        <v/>
      </c>
      <c r="V29" s="913"/>
      <c r="W29" s="937" t="str">
        <f t="shared" si="8"/>
        <v/>
      </c>
      <c r="X29" s="937" t="str">
        <f t="shared" si="9"/>
        <v/>
      </c>
      <c r="Y29" s="937" t="str">
        <f t="shared" si="10"/>
        <v/>
      </c>
    </row>
    <row r="30" spans="1:25" s="7" customFormat="1">
      <c r="A30" s="214">
        <f t="shared" si="11"/>
        <v>20</v>
      </c>
      <c r="B30" s="936"/>
      <c r="C30" s="936"/>
      <c r="D30" s="936"/>
      <c r="E30" s="936"/>
      <c r="F30" s="936"/>
      <c r="G30" s="936"/>
      <c r="H30" s="936"/>
      <c r="I30" s="936"/>
      <c r="J30" s="936"/>
      <c r="K30" s="936" t="str">
        <f t="shared" si="0"/>
        <v/>
      </c>
      <c r="L30" s="936"/>
      <c r="M30" s="936" t="str">
        <f t="shared" si="1"/>
        <v/>
      </c>
      <c r="N30" s="913"/>
      <c r="O30" s="937" t="str">
        <f t="shared" si="2"/>
        <v/>
      </c>
      <c r="P30" s="937" t="str">
        <f t="shared" si="3"/>
        <v/>
      </c>
      <c r="Q30" s="937" t="str">
        <f t="shared" si="4"/>
        <v/>
      </c>
      <c r="R30" s="913"/>
      <c r="S30" s="937" t="str">
        <f t="shared" si="5"/>
        <v/>
      </c>
      <c r="T30" s="937" t="str">
        <f t="shared" si="6"/>
        <v/>
      </c>
      <c r="U30" s="937" t="str">
        <f t="shared" si="7"/>
        <v/>
      </c>
      <c r="V30" s="913"/>
      <c r="W30" s="937" t="str">
        <f t="shared" si="8"/>
        <v/>
      </c>
      <c r="X30" s="937" t="str">
        <f t="shared" si="9"/>
        <v/>
      </c>
      <c r="Y30" s="937" t="str">
        <f t="shared" si="10"/>
        <v/>
      </c>
    </row>
    <row r="31" spans="1:25" s="7" customFormat="1">
      <c r="A31" s="214">
        <f t="shared" si="11"/>
        <v>21</v>
      </c>
      <c r="B31" s="936"/>
      <c r="C31" s="936"/>
      <c r="D31" s="936"/>
      <c r="E31" s="936"/>
      <c r="F31" s="936"/>
      <c r="G31" s="936"/>
      <c r="H31" s="936"/>
      <c r="I31" s="936"/>
      <c r="J31" s="936"/>
      <c r="K31" s="936" t="str">
        <f t="shared" si="0"/>
        <v/>
      </c>
      <c r="L31" s="936"/>
      <c r="M31" s="936" t="str">
        <f t="shared" si="1"/>
        <v/>
      </c>
      <c r="N31" s="913"/>
      <c r="O31" s="937" t="str">
        <f t="shared" si="2"/>
        <v/>
      </c>
      <c r="P31" s="937" t="str">
        <f t="shared" si="3"/>
        <v/>
      </c>
      <c r="Q31" s="937" t="str">
        <f t="shared" si="4"/>
        <v/>
      </c>
      <c r="R31" s="913"/>
      <c r="S31" s="937" t="str">
        <f t="shared" si="5"/>
        <v/>
      </c>
      <c r="T31" s="937" t="str">
        <f t="shared" si="6"/>
        <v/>
      </c>
      <c r="U31" s="937" t="str">
        <f t="shared" si="7"/>
        <v/>
      </c>
      <c r="V31" s="913"/>
      <c r="W31" s="937" t="str">
        <f t="shared" si="8"/>
        <v/>
      </c>
      <c r="X31" s="937" t="str">
        <f t="shared" si="9"/>
        <v/>
      </c>
      <c r="Y31" s="937" t="str">
        <f t="shared" si="10"/>
        <v/>
      </c>
    </row>
    <row r="32" spans="1:25" s="7" customFormat="1">
      <c r="A32" s="214">
        <f t="shared" si="11"/>
        <v>22</v>
      </c>
      <c r="B32" s="936"/>
      <c r="C32" s="936"/>
      <c r="D32" s="936"/>
      <c r="E32" s="936"/>
      <c r="F32" s="936"/>
      <c r="G32" s="936"/>
      <c r="H32" s="936"/>
      <c r="I32" s="936"/>
      <c r="J32" s="936"/>
      <c r="K32" s="936" t="str">
        <f t="shared" si="0"/>
        <v/>
      </c>
      <c r="L32" s="936"/>
      <c r="M32" s="936" t="str">
        <f t="shared" si="1"/>
        <v/>
      </c>
      <c r="N32" s="913"/>
      <c r="O32" s="937" t="str">
        <f t="shared" si="2"/>
        <v/>
      </c>
      <c r="P32" s="937" t="str">
        <f t="shared" si="3"/>
        <v/>
      </c>
      <c r="Q32" s="937" t="str">
        <f t="shared" si="4"/>
        <v/>
      </c>
      <c r="R32" s="913"/>
      <c r="S32" s="937" t="str">
        <f t="shared" si="5"/>
        <v/>
      </c>
      <c r="T32" s="937" t="str">
        <f t="shared" si="6"/>
        <v/>
      </c>
      <c r="U32" s="937" t="str">
        <f t="shared" si="7"/>
        <v/>
      </c>
      <c r="V32" s="913"/>
      <c r="W32" s="937" t="str">
        <f t="shared" si="8"/>
        <v/>
      </c>
      <c r="X32" s="937" t="str">
        <f t="shared" si="9"/>
        <v/>
      </c>
      <c r="Y32" s="937" t="str">
        <f t="shared" si="10"/>
        <v/>
      </c>
    </row>
    <row r="33" spans="1:25" s="7" customFormat="1">
      <c r="A33" s="214">
        <f t="shared" si="11"/>
        <v>23</v>
      </c>
      <c r="B33" s="936"/>
      <c r="C33" s="936"/>
      <c r="D33" s="936"/>
      <c r="E33" s="936"/>
      <c r="F33" s="936"/>
      <c r="G33" s="936"/>
      <c r="H33" s="936"/>
      <c r="I33" s="936"/>
      <c r="J33" s="936"/>
      <c r="K33" s="936" t="str">
        <f t="shared" si="0"/>
        <v/>
      </c>
      <c r="L33" s="936"/>
      <c r="M33" s="936" t="str">
        <f t="shared" si="1"/>
        <v/>
      </c>
      <c r="N33" s="913"/>
      <c r="O33" s="937" t="str">
        <f t="shared" si="2"/>
        <v/>
      </c>
      <c r="P33" s="937" t="str">
        <f t="shared" si="3"/>
        <v/>
      </c>
      <c r="Q33" s="937" t="str">
        <f t="shared" si="4"/>
        <v/>
      </c>
      <c r="R33" s="913"/>
      <c r="S33" s="937" t="str">
        <f t="shared" si="5"/>
        <v/>
      </c>
      <c r="T33" s="937" t="str">
        <f t="shared" si="6"/>
        <v/>
      </c>
      <c r="U33" s="937" t="str">
        <f t="shared" si="7"/>
        <v/>
      </c>
      <c r="V33" s="913"/>
      <c r="W33" s="937" t="str">
        <f t="shared" si="8"/>
        <v/>
      </c>
      <c r="X33" s="937" t="str">
        <f t="shared" si="9"/>
        <v/>
      </c>
      <c r="Y33" s="937" t="str">
        <f t="shared" si="10"/>
        <v/>
      </c>
    </row>
    <row r="34" spans="1:25" s="7" customFormat="1">
      <c r="A34" s="214">
        <f t="shared" si="11"/>
        <v>24</v>
      </c>
      <c r="B34" s="936"/>
      <c r="C34" s="936"/>
      <c r="D34" s="936"/>
      <c r="E34" s="936"/>
      <c r="F34" s="936"/>
      <c r="G34" s="936"/>
      <c r="H34" s="936"/>
      <c r="I34" s="936"/>
      <c r="J34" s="936"/>
      <c r="K34" s="936" t="str">
        <f t="shared" si="0"/>
        <v/>
      </c>
      <c r="L34" s="936"/>
      <c r="M34" s="936" t="str">
        <f t="shared" si="1"/>
        <v/>
      </c>
      <c r="N34" s="913"/>
      <c r="O34" s="937" t="str">
        <f t="shared" si="2"/>
        <v/>
      </c>
      <c r="P34" s="937" t="str">
        <f t="shared" si="3"/>
        <v/>
      </c>
      <c r="Q34" s="937" t="str">
        <f t="shared" si="4"/>
        <v/>
      </c>
      <c r="R34" s="913"/>
      <c r="S34" s="937" t="str">
        <f t="shared" si="5"/>
        <v/>
      </c>
      <c r="T34" s="937" t="str">
        <f t="shared" si="6"/>
        <v/>
      </c>
      <c r="U34" s="937" t="str">
        <f t="shared" si="7"/>
        <v/>
      </c>
      <c r="V34" s="913"/>
      <c r="W34" s="937" t="str">
        <f t="shared" si="8"/>
        <v/>
      </c>
      <c r="X34" s="937" t="str">
        <f t="shared" si="9"/>
        <v/>
      </c>
      <c r="Y34" s="937" t="str">
        <f t="shared" si="10"/>
        <v/>
      </c>
    </row>
    <row r="35" spans="1:25" s="7" customFormat="1">
      <c r="A35" s="214">
        <f t="shared" si="11"/>
        <v>25</v>
      </c>
      <c r="B35" s="936"/>
      <c r="C35" s="936"/>
      <c r="D35" s="936"/>
      <c r="E35" s="936"/>
      <c r="F35" s="936"/>
      <c r="G35" s="936"/>
      <c r="H35" s="936"/>
      <c r="I35" s="936"/>
      <c r="J35" s="936"/>
      <c r="K35" s="936" t="str">
        <f t="shared" si="0"/>
        <v/>
      </c>
      <c r="L35" s="936"/>
      <c r="M35" s="936" t="str">
        <f t="shared" si="1"/>
        <v/>
      </c>
      <c r="N35" s="913"/>
      <c r="O35" s="937" t="str">
        <f t="shared" si="2"/>
        <v/>
      </c>
      <c r="P35" s="937" t="str">
        <f t="shared" si="3"/>
        <v/>
      </c>
      <c r="Q35" s="937" t="str">
        <f t="shared" si="4"/>
        <v/>
      </c>
      <c r="R35" s="913"/>
      <c r="S35" s="937" t="str">
        <f t="shared" si="5"/>
        <v/>
      </c>
      <c r="T35" s="937" t="str">
        <f t="shared" si="6"/>
        <v/>
      </c>
      <c r="U35" s="937" t="str">
        <f t="shared" si="7"/>
        <v/>
      </c>
      <c r="V35" s="913"/>
      <c r="W35" s="937" t="str">
        <f t="shared" si="8"/>
        <v/>
      </c>
      <c r="X35" s="937" t="str">
        <f t="shared" si="9"/>
        <v/>
      </c>
      <c r="Y35" s="937" t="str">
        <f t="shared" si="10"/>
        <v/>
      </c>
    </row>
    <row r="36" spans="1:25" s="7" customFormat="1">
      <c r="A36" s="214">
        <f t="shared" si="11"/>
        <v>26</v>
      </c>
      <c r="B36" s="936"/>
      <c r="C36" s="936"/>
      <c r="D36" s="936"/>
      <c r="E36" s="936"/>
      <c r="F36" s="936"/>
      <c r="G36" s="936"/>
      <c r="H36" s="936"/>
      <c r="I36" s="936"/>
      <c r="J36" s="936"/>
      <c r="K36" s="936" t="str">
        <f t="shared" si="0"/>
        <v/>
      </c>
      <c r="L36" s="936"/>
      <c r="M36" s="936" t="str">
        <f t="shared" si="1"/>
        <v/>
      </c>
      <c r="N36" s="913"/>
      <c r="O36" s="937" t="str">
        <f t="shared" si="2"/>
        <v/>
      </c>
      <c r="P36" s="937" t="str">
        <f t="shared" si="3"/>
        <v/>
      </c>
      <c r="Q36" s="937" t="str">
        <f t="shared" si="4"/>
        <v/>
      </c>
      <c r="R36" s="913"/>
      <c r="S36" s="937" t="str">
        <f t="shared" si="5"/>
        <v/>
      </c>
      <c r="T36" s="937" t="str">
        <f t="shared" si="6"/>
        <v/>
      </c>
      <c r="U36" s="937" t="str">
        <f t="shared" si="7"/>
        <v/>
      </c>
      <c r="V36" s="913"/>
      <c r="W36" s="937" t="str">
        <f t="shared" si="8"/>
        <v/>
      </c>
      <c r="X36" s="937" t="str">
        <f t="shared" si="9"/>
        <v/>
      </c>
      <c r="Y36" s="937" t="str">
        <f t="shared" si="10"/>
        <v/>
      </c>
    </row>
    <row r="37" spans="1:25" s="7" customFormat="1">
      <c r="A37" s="214">
        <f t="shared" si="11"/>
        <v>27</v>
      </c>
      <c r="B37" s="936"/>
      <c r="C37" s="936"/>
      <c r="D37" s="936"/>
      <c r="E37" s="936"/>
      <c r="F37" s="936"/>
      <c r="G37" s="936"/>
      <c r="H37" s="936"/>
      <c r="I37" s="936"/>
      <c r="J37" s="936"/>
      <c r="K37" s="936" t="str">
        <f t="shared" si="0"/>
        <v/>
      </c>
      <c r="L37" s="936"/>
      <c r="M37" s="936" t="str">
        <f t="shared" si="1"/>
        <v/>
      </c>
      <c r="N37" s="913"/>
      <c r="O37" s="937" t="str">
        <f t="shared" si="2"/>
        <v/>
      </c>
      <c r="P37" s="937" t="str">
        <f t="shared" si="3"/>
        <v/>
      </c>
      <c r="Q37" s="937" t="str">
        <f t="shared" si="4"/>
        <v/>
      </c>
      <c r="R37" s="913"/>
      <c r="S37" s="937" t="str">
        <f t="shared" si="5"/>
        <v/>
      </c>
      <c r="T37" s="937" t="str">
        <f t="shared" si="6"/>
        <v/>
      </c>
      <c r="U37" s="937" t="str">
        <f t="shared" si="7"/>
        <v/>
      </c>
      <c r="V37" s="913"/>
      <c r="W37" s="937" t="str">
        <f t="shared" si="8"/>
        <v/>
      </c>
      <c r="X37" s="937" t="str">
        <f t="shared" si="9"/>
        <v/>
      </c>
      <c r="Y37" s="937" t="str">
        <f t="shared" si="10"/>
        <v/>
      </c>
    </row>
    <row r="38" spans="1:25" s="7" customFormat="1">
      <c r="A38" s="214">
        <f t="shared" si="11"/>
        <v>28</v>
      </c>
      <c r="B38" s="936"/>
      <c r="C38" s="936"/>
      <c r="D38" s="936"/>
      <c r="E38" s="936"/>
      <c r="F38" s="936"/>
      <c r="G38" s="936"/>
      <c r="H38" s="936"/>
      <c r="I38" s="936"/>
      <c r="J38" s="936"/>
      <c r="K38" s="936" t="str">
        <f t="shared" si="0"/>
        <v/>
      </c>
      <c r="L38" s="936"/>
      <c r="M38" s="936" t="str">
        <f t="shared" si="1"/>
        <v/>
      </c>
      <c r="N38" s="913"/>
      <c r="O38" s="937" t="str">
        <f t="shared" si="2"/>
        <v/>
      </c>
      <c r="P38" s="937" t="str">
        <f t="shared" si="3"/>
        <v/>
      </c>
      <c r="Q38" s="937" t="str">
        <f t="shared" si="4"/>
        <v/>
      </c>
      <c r="R38" s="913"/>
      <c r="S38" s="937" t="str">
        <f t="shared" si="5"/>
        <v/>
      </c>
      <c r="T38" s="937" t="str">
        <f t="shared" si="6"/>
        <v/>
      </c>
      <c r="U38" s="937" t="str">
        <f t="shared" si="7"/>
        <v/>
      </c>
      <c r="V38" s="913"/>
      <c r="W38" s="937" t="str">
        <f t="shared" si="8"/>
        <v/>
      </c>
      <c r="X38" s="937" t="str">
        <f t="shared" si="9"/>
        <v/>
      </c>
      <c r="Y38" s="937" t="str">
        <f t="shared" si="10"/>
        <v/>
      </c>
    </row>
    <row r="39" spans="1:25" s="7" customFormat="1">
      <c r="A39" s="214">
        <f t="shared" si="11"/>
        <v>29</v>
      </c>
      <c r="B39" s="936"/>
      <c r="C39" s="936"/>
      <c r="D39" s="936"/>
      <c r="E39" s="936"/>
      <c r="F39" s="936"/>
      <c r="G39" s="936"/>
      <c r="H39" s="936"/>
      <c r="I39" s="936"/>
      <c r="J39" s="936"/>
      <c r="K39" s="936" t="str">
        <f t="shared" si="0"/>
        <v/>
      </c>
      <c r="L39" s="936"/>
      <c r="M39" s="936" t="str">
        <f t="shared" si="1"/>
        <v/>
      </c>
      <c r="N39" s="913"/>
      <c r="O39" s="937" t="str">
        <f t="shared" si="2"/>
        <v/>
      </c>
      <c r="P39" s="937" t="str">
        <f t="shared" si="3"/>
        <v/>
      </c>
      <c r="Q39" s="937" t="str">
        <f t="shared" si="4"/>
        <v/>
      </c>
      <c r="R39" s="913"/>
      <c r="S39" s="937" t="str">
        <f t="shared" si="5"/>
        <v/>
      </c>
      <c r="T39" s="937" t="str">
        <f t="shared" si="6"/>
        <v/>
      </c>
      <c r="U39" s="937" t="str">
        <f t="shared" si="7"/>
        <v/>
      </c>
      <c r="V39" s="913"/>
      <c r="W39" s="937" t="str">
        <f t="shared" si="8"/>
        <v/>
      </c>
      <c r="X39" s="937" t="str">
        <f t="shared" si="9"/>
        <v/>
      </c>
      <c r="Y39" s="937" t="str">
        <f t="shared" si="10"/>
        <v/>
      </c>
    </row>
    <row r="40" spans="1:25" s="7" customFormat="1">
      <c r="A40" s="214">
        <f t="shared" si="11"/>
        <v>30</v>
      </c>
      <c r="B40" s="936"/>
      <c r="C40" s="936"/>
      <c r="D40" s="936"/>
      <c r="E40" s="936"/>
      <c r="F40" s="936"/>
      <c r="G40" s="936"/>
      <c r="H40" s="936"/>
      <c r="I40" s="936"/>
      <c r="J40" s="936"/>
      <c r="K40" s="936" t="str">
        <f t="shared" si="0"/>
        <v/>
      </c>
      <c r="L40" s="936"/>
      <c r="M40" s="936" t="str">
        <f t="shared" si="1"/>
        <v/>
      </c>
      <c r="N40" s="913"/>
      <c r="O40" s="937" t="str">
        <f t="shared" si="2"/>
        <v/>
      </c>
      <c r="P40" s="937" t="str">
        <f t="shared" si="3"/>
        <v/>
      </c>
      <c r="Q40" s="937" t="str">
        <f t="shared" si="4"/>
        <v/>
      </c>
      <c r="R40" s="913"/>
      <c r="S40" s="937" t="str">
        <f t="shared" si="5"/>
        <v/>
      </c>
      <c r="T40" s="937" t="str">
        <f t="shared" si="6"/>
        <v/>
      </c>
      <c r="U40" s="937" t="str">
        <f t="shared" si="7"/>
        <v/>
      </c>
      <c r="V40" s="913"/>
      <c r="W40" s="937" t="str">
        <f t="shared" si="8"/>
        <v/>
      </c>
      <c r="X40" s="937" t="str">
        <f t="shared" si="9"/>
        <v/>
      </c>
      <c r="Y40" s="937" t="str">
        <f t="shared" si="10"/>
        <v/>
      </c>
    </row>
    <row r="41" spans="1:25" s="7" customFormat="1">
      <c r="A41" s="214">
        <f t="shared" si="11"/>
        <v>31</v>
      </c>
      <c r="B41" s="936"/>
      <c r="C41" s="936"/>
      <c r="D41" s="936"/>
      <c r="E41" s="936"/>
      <c r="F41" s="936"/>
      <c r="G41" s="936"/>
      <c r="H41" s="936"/>
      <c r="I41" s="936"/>
      <c r="J41" s="936"/>
      <c r="K41" s="936" t="str">
        <f t="shared" si="0"/>
        <v/>
      </c>
      <c r="L41" s="936"/>
      <c r="M41" s="936" t="str">
        <f t="shared" si="1"/>
        <v/>
      </c>
      <c r="N41" s="913"/>
      <c r="O41" s="937" t="str">
        <f t="shared" si="2"/>
        <v/>
      </c>
      <c r="P41" s="937" t="str">
        <f t="shared" si="3"/>
        <v/>
      </c>
      <c r="Q41" s="937" t="str">
        <f t="shared" si="4"/>
        <v/>
      </c>
      <c r="R41" s="913"/>
      <c r="S41" s="937" t="str">
        <f t="shared" si="5"/>
        <v/>
      </c>
      <c r="T41" s="937" t="str">
        <f t="shared" si="6"/>
        <v/>
      </c>
      <c r="U41" s="937" t="str">
        <f t="shared" si="7"/>
        <v/>
      </c>
      <c r="V41" s="913"/>
      <c r="W41" s="937" t="str">
        <f t="shared" si="8"/>
        <v/>
      </c>
      <c r="X41" s="937" t="str">
        <f t="shared" si="9"/>
        <v/>
      </c>
      <c r="Y41" s="937" t="str">
        <f t="shared" si="10"/>
        <v/>
      </c>
    </row>
    <row r="42" spans="1:25" s="7" customFormat="1">
      <c r="A42" s="214">
        <f t="shared" si="11"/>
        <v>32</v>
      </c>
      <c r="B42" s="936"/>
      <c r="C42" s="936"/>
      <c r="D42" s="936"/>
      <c r="E42" s="936"/>
      <c r="F42" s="936"/>
      <c r="G42" s="936"/>
      <c r="H42" s="936"/>
      <c r="I42" s="936"/>
      <c r="J42" s="936"/>
      <c r="K42" s="936" t="str">
        <f t="shared" si="0"/>
        <v/>
      </c>
      <c r="L42" s="936"/>
      <c r="M42" s="936" t="str">
        <f t="shared" si="1"/>
        <v/>
      </c>
      <c r="N42" s="913"/>
      <c r="O42" s="937" t="str">
        <f t="shared" si="2"/>
        <v/>
      </c>
      <c r="P42" s="937" t="str">
        <f t="shared" si="3"/>
        <v/>
      </c>
      <c r="Q42" s="937" t="str">
        <f t="shared" si="4"/>
        <v/>
      </c>
      <c r="R42" s="913"/>
      <c r="S42" s="937" t="str">
        <f t="shared" si="5"/>
        <v/>
      </c>
      <c r="T42" s="937" t="str">
        <f t="shared" si="6"/>
        <v/>
      </c>
      <c r="U42" s="937" t="str">
        <f t="shared" si="7"/>
        <v/>
      </c>
      <c r="V42" s="913"/>
      <c r="W42" s="937" t="str">
        <f t="shared" si="8"/>
        <v/>
      </c>
      <c r="X42" s="937" t="str">
        <f t="shared" si="9"/>
        <v/>
      </c>
      <c r="Y42" s="937" t="str">
        <f t="shared" si="10"/>
        <v/>
      </c>
    </row>
    <row r="43" spans="1:25" s="7" customFormat="1">
      <c r="A43" s="214">
        <f t="shared" si="11"/>
        <v>33</v>
      </c>
      <c r="B43" s="936"/>
      <c r="C43" s="936"/>
      <c r="D43" s="936"/>
      <c r="E43" s="936"/>
      <c r="F43" s="936"/>
      <c r="G43" s="936"/>
      <c r="H43" s="936"/>
      <c r="I43" s="936"/>
      <c r="J43" s="936"/>
      <c r="K43" s="936" t="str">
        <f t="shared" si="0"/>
        <v/>
      </c>
      <c r="L43" s="936"/>
      <c r="M43" s="936" t="str">
        <f t="shared" si="1"/>
        <v/>
      </c>
      <c r="N43" s="913"/>
      <c r="O43" s="937" t="str">
        <f t="shared" si="2"/>
        <v/>
      </c>
      <c r="P43" s="937" t="str">
        <f t="shared" si="3"/>
        <v/>
      </c>
      <c r="Q43" s="937" t="str">
        <f t="shared" si="4"/>
        <v/>
      </c>
      <c r="R43" s="913"/>
      <c r="S43" s="937" t="str">
        <f t="shared" si="5"/>
        <v/>
      </c>
      <c r="T43" s="937" t="str">
        <f t="shared" si="6"/>
        <v/>
      </c>
      <c r="U43" s="937" t="str">
        <f t="shared" si="7"/>
        <v/>
      </c>
      <c r="V43" s="913"/>
      <c r="W43" s="937" t="str">
        <f t="shared" si="8"/>
        <v/>
      </c>
      <c r="X43" s="937" t="str">
        <f t="shared" si="9"/>
        <v/>
      </c>
      <c r="Y43" s="937" t="str">
        <f t="shared" si="10"/>
        <v/>
      </c>
    </row>
    <row r="44" spans="1:25" s="7" customFormat="1">
      <c r="A44" s="214">
        <f t="shared" si="11"/>
        <v>34</v>
      </c>
      <c r="B44" s="936"/>
      <c r="C44" s="936"/>
      <c r="D44" s="936"/>
      <c r="E44" s="936"/>
      <c r="F44" s="936"/>
      <c r="G44" s="936"/>
      <c r="H44" s="936"/>
      <c r="I44" s="936"/>
      <c r="J44" s="936"/>
      <c r="K44" s="936" t="str">
        <f t="shared" si="0"/>
        <v/>
      </c>
      <c r="L44" s="936"/>
      <c r="M44" s="936" t="str">
        <f t="shared" si="1"/>
        <v/>
      </c>
      <c r="N44" s="913"/>
      <c r="O44" s="937" t="str">
        <f t="shared" si="2"/>
        <v/>
      </c>
      <c r="P44" s="937" t="str">
        <f t="shared" si="3"/>
        <v/>
      </c>
      <c r="Q44" s="937" t="str">
        <f t="shared" si="4"/>
        <v/>
      </c>
      <c r="R44" s="913"/>
      <c r="S44" s="937" t="str">
        <f t="shared" si="5"/>
        <v/>
      </c>
      <c r="T44" s="937" t="str">
        <f t="shared" si="6"/>
        <v/>
      </c>
      <c r="U44" s="937" t="str">
        <f t="shared" si="7"/>
        <v/>
      </c>
      <c r="V44" s="913"/>
      <c r="W44" s="937" t="str">
        <f t="shared" si="8"/>
        <v/>
      </c>
      <c r="X44" s="937" t="str">
        <f t="shared" si="9"/>
        <v/>
      </c>
      <c r="Y44" s="937" t="str">
        <f t="shared" si="10"/>
        <v/>
      </c>
    </row>
    <row r="45" spans="1:25" s="7" customFormat="1">
      <c r="A45" s="214">
        <f t="shared" si="11"/>
        <v>35</v>
      </c>
      <c r="B45" s="936"/>
      <c r="C45" s="936"/>
      <c r="D45" s="936"/>
      <c r="E45" s="936"/>
      <c r="F45" s="936"/>
      <c r="G45" s="936"/>
      <c r="H45" s="936"/>
      <c r="I45" s="936"/>
      <c r="J45" s="936"/>
      <c r="K45" s="936" t="str">
        <f t="shared" si="0"/>
        <v/>
      </c>
      <c r="L45" s="936"/>
      <c r="M45" s="936" t="str">
        <f t="shared" si="1"/>
        <v/>
      </c>
      <c r="N45" s="913"/>
      <c r="O45" s="937" t="str">
        <f t="shared" si="2"/>
        <v/>
      </c>
      <c r="P45" s="937" t="str">
        <f t="shared" si="3"/>
        <v/>
      </c>
      <c r="Q45" s="937" t="str">
        <f t="shared" si="4"/>
        <v/>
      </c>
      <c r="R45" s="913"/>
      <c r="S45" s="937" t="str">
        <f t="shared" si="5"/>
        <v/>
      </c>
      <c r="T45" s="937" t="str">
        <f t="shared" si="6"/>
        <v/>
      </c>
      <c r="U45" s="937" t="str">
        <f t="shared" si="7"/>
        <v/>
      </c>
      <c r="V45" s="913"/>
      <c r="W45" s="937" t="str">
        <f t="shared" si="8"/>
        <v/>
      </c>
      <c r="X45" s="937" t="str">
        <f t="shared" si="9"/>
        <v/>
      </c>
      <c r="Y45" s="937" t="str">
        <f t="shared" si="10"/>
        <v/>
      </c>
    </row>
    <row r="46" spans="1:25" s="7" customFormat="1">
      <c r="A46" s="214">
        <f t="shared" si="11"/>
        <v>36</v>
      </c>
      <c r="B46" s="936"/>
      <c r="C46" s="936"/>
      <c r="D46" s="936"/>
      <c r="E46" s="936"/>
      <c r="F46" s="936"/>
      <c r="G46" s="936"/>
      <c r="H46" s="936"/>
      <c r="I46" s="936"/>
      <c r="J46" s="936"/>
      <c r="K46" s="936" t="str">
        <f t="shared" si="0"/>
        <v/>
      </c>
      <c r="L46" s="936"/>
      <c r="M46" s="936" t="str">
        <f t="shared" si="1"/>
        <v/>
      </c>
      <c r="N46" s="913"/>
      <c r="O46" s="937" t="str">
        <f t="shared" si="2"/>
        <v/>
      </c>
      <c r="P46" s="937" t="str">
        <f t="shared" si="3"/>
        <v/>
      </c>
      <c r="Q46" s="937" t="str">
        <f t="shared" si="4"/>
        <v/>
      </c>
      <c r="R46" s="913"/>
      <c r="S46" s="937" t="str">
        <f t="shared" si="5"/>
        <v/>
      </c>
      <c r="T46" s="937" t="str">
        <f t="shared" si="6"/>
        <v/>
      </c>
      <c r="U46" s="937" t="str">
        <f t="shared" si="7"/>
        <v/>
      </c>
      <c r="V46" s="913"/>
      <c r="W46" s="937" t="str">
        <f t="shared" si="8"/>
        <v/>
      </c>
      <c r="X46" s="937" t="str">
        <f t="shared" si="9"/>
        <v/>
      </c>
      <c r="Y46" s="937" t="str">
        <f t="shared" si="10"/>
        <v/>
      </c>
    </row>
    <row r="47" spans="1:25" s="7" customFormat="1">
      <c r="A47" s="214">
        <f t="shared" si="11"/>
        <v>37</v>
      </c>
      <c r="B47" s="936"/>
      <c r="C47" s="936"/>
      <c r="D47" s="936"/>
      <c r="E47" s="936"/>
      <c r="F47" s="936"/>
      <c r="G47" s="936"/>
      <c r="H47" s="936"/>
      <c r="I47" s="936"/>
      <c r="J47" s="936"/>
      <c r="K47" s="936" t="str">
        <f t="shared" si="0"/>
        <v/>
      </c>
      <c r="L47" s="936"/>
      <c r="M47" s="936" t="str">
        <f t="shared" si="1"/>
        <v/>
      </c>
      <c r="N47" s="913"/>
      <c r="O47" s="937" t="str">
        <f t="shared" si="2"/>
        <v/>
      </c>
      <c r="P47" s="937" t="str">
        <f t="shared" si="3"/>
        <v/>
      </c>
      <c r="Q47" s="937" t="str">
        <f t="shared" si="4"/>
        <v/>
      </c>
      <c r="R47" s="913"/>
      <c r="S47" s="937" t="str">
        <f t="shared" si="5"/>
        <v/>
      </c>
      <c r="T47" s="937" t="str">
        <f t="shared" si="6"/>
        <v/>
      </c>
      <c r="U47" s="937" t="str">
        <f t="shared" si="7"/>
        <v/>
      </c>
      <c r="V47" s="913"/>
      <c r="W47" s="937" t="str">
        <f t="shared" si="8"/>
        <v/>
      </c>
      <c r="X47" s="937" t="str">
        <f t="shared" si="9"/>
        <v/>
      </c>
      <c r="Y47" s="937" t="str">
        <f t="shared" si="10"/>
        <v/>
      </c>
    </row>
    <row r="48" spans="1:25" s="7" customFormat="1">
      <c r="A48" s="214">
        <f t="shared" si="11"/>
        <v>38</v>
      </c>
      <c r="B48" s="936"/>
      <c r="C48" s="936"/>
      <c r="D48" s="936"/>
      <c r="E48" s="936"/>
      <c r="F48" s="936"/>
      <c r="G48" s="936"/>
      <c r="H48" s="936"/>
      <c r="I48" s="936"/>
      <c r="J48" s="936"/>
      <c r="K48" s="936" t="str">
        <f t="shared" si="0"/>
        <v/>
      </c>
      <c r="L48" s="936"/>
      <c r="M48" s="936" t="str">
        <f t="shared" si="1"/>
        <v/>
      </c>
      <c r="N48" s="913"/>
      <c r="O48" s="937" t="str">
        <f t="shared" si="2"/>
        <v/>
      </c>
      <c r="P48" s="937" t="str">
        <f t="shared" si="3"/>
        <v/>
      </c>
      <c r="Q48" s="937" t="str">
        <f t="shared" si="4"/>
        <v/>
      </c>
      <c r="R48" s="913"/>
      <c r="S48" s="937" t="str">
        <f t="shared" si="5"/>
        <v/>
      </c>
      <c r="T48" s="937" t="str">
        <f t="shared" si="6"/>
        <v/>
      </c>
      <c r="U48" s="937" t="str">
        <f t="shared" si="7"/>
        <v/>
      </c>
      <c r="V48" s="913"/>
      <c r="W48" s="937" t="str">
        <f t="shared" si="8"/>
        <v/>
      </c>
      <c r="X48" s="937" t="str">
        <f t="shared" si="9"/>
        <v/>
      </c>
      <c r="Y48" s="937" t="str">
        <f t="shared" si="10"/>
        <v/>
      </c>
    </row>
    <row r="49" spans="1:25" s="7" customFormat="1">
      <c r="A49" s="214">
        <f t="shared" si="11"/>
        <v>39</v>
      </c>
      <c r="B49" s="936"/>
      <c r="C49" s="936"/>
      <c r="D49" s="936"/>
      <c r="E49" s="936"/>
      <c r="F49" s="936"/>
      <c r="G49" s="936"/>
      <c r="H49" s="936"/>
      <c r="I49" s="936"/>
      <c r="J49" s="936"/>
      <c r="K49" s="936" t="str">
        <f t="shared" si="0"/>
        <v/>
      </c>
      <c r="L49" s="936"/>
      <c r="M49" s="936" t="str">
        <f t="shared" si="1"/>
        <v/>
      </c>
      <c r="N49" s="913"/>
      <c r="O49" s="937" t="str">
        <f t="shared" si="2"/>
        <v/>
      </c>
      <c r="P49" s="937" t="str">
        <f t="shared" si="3"/>
        <v/>
      </c>
      <c r="Q49" s="937" t="str">
        <f t="shared" si="4"/>
        <v/>
      </c>
      <c r="R49" s="913"/>
      <c r="S49" s="937" t="str">
        <f t="shared" si="5"/>
        <v/>
      </c>
      <c r="T49" s="937" t="str">
        <f t="shared" si="6"/>
        <v/>
      </c>
      <c r="U49" s="937" t="str">
        <f t="shared" si="7"/>
        <v/>
      </c>
      <c r="V49" s="913"/>
      <c r="W49" s="937" t="str">
        <f t="shared" si="8"/>
        <v/>
      </c>
      <c r="X49" s="937" t="str">
        <f t="shared" si="9"/>
        <v/>
      </c>
      <c r="Y49" s="937" t="str">
        <f t="shared" si="10"/>
        <v/>
      </c>
    </row>
    <row r="50" spans="1:25" s="7" customFormat="1">
      <c r="A50" s="214">
        <f t="shared" si="11"/>
        <v>40</v>
      </c>
      <c r="B50" s="936"/>
      <c r="C50" s="936"/>
      <c r="D50" s="936"/>
      <c r="E50" s="936"/>
      <c r="F50" s="936"/>
      <c r="G50" s="936"/>
      <c r="H50" s="936"/>
      <c r="I50" s="936"/>
      <c r="J50" s="936"/>
      <c r="K50" s="936" t="str">
        <f t="shared" si="0"/>
        <v/>
      </c>
      <c r="L50" s="936"/>
      <c r="M50" s="936" t="str">
        <f t="shared" si="1"/>
        <v/>
      </c>
      <c r="N50" s="913"/>
      <c r="O50" s="937" t="str">
        <f t="shared" si="2"/>
        <v/>
      </c>
      <c r="P50" s="937" t="str">
        <f t="shared" si="3"/>
        <v/>
      </c>
      <c r="Q50" s="937" t="str">
        <f t="shared" si="4"/>
        <v/>
      </c>
      <c r="R50" s="913"/>
      <c r="S50" s="937" t="str">
        <f t="shared" si="5"/>
        <v/>
      </c>
      <c r="T50" s="937" t="str">
        <f t="shared" si="6"/>
        <v/>
      </c>
      <c r="U50" s="937" t="str">
        <f t="shared" si="7"/>
        <v/>
      </c>
      <c r="V50" s="913"/>
      <c r="W50" s="937" t="str">
        <f t="shared" si="8"/>
        <v/>
      </c>
      <c r="X50" s="937" t="str">
        <f t="shared" si="9"/>
        <v/>
      </c>
      <c r="Y50" s="937" t="str">
        <f t="shared" si="10"/>
        <v/>
      </c>
    </row>
    <row r="51" spans="1:25" s="7" customFormat="1">
      <c r="A51" s="214">
        <f>A50+1</f>
        <v>41</v>
      </c>
      <c r="B51" s="936"/>
      <c r="C51" s="936"/>
      <c r="D51" s="936"/>
      <c r="E51" s="936"/>
      <c r="F51" s="936"/>
      <c r="G51" s="936"/>
      <c r="H51" s="936"/>
      <c r="I51" s="936"/>
      <c r="J51" s="936"/>
      <c r="K51" s="936" t="str">
        <f t="shared" ref="K51:K60" si="12">IF(L51&lt;&gt;"",IF(OR(L51&lt;$H$7,L51&gt;$E$7),0,1),"")</f>
        <v/>
      </c>
      <c r="L51" s="936"/>
      <c r="M51" s="936" t="str">
        <f t="shared" ref="M51:M60" si="13">IF(B51&lt;&gt;"",IF(SUM(B51:J51)=9,"+",IF(SUM(B51:J51)=0,"-","x")),"")</f>
        <v/>
      </c>
      <c r="N51" s="913"/>
      <c r="O51" s="937" t="str">
        <f t="shared" ref="O51:O60" si="14">IF(B51&lt;&gt;"",IF(AND(B51=0,E51=0),"a",IF(AND(B51=1,E51=0),"b",IF(AND(B51=0,E51=1),"c","d"))),"")</f>
        <v/>
      </c>
      <c r="P51" s="937" t="str">
        <f t="shared" ref="P51:P60" si="15">IF(C51&lt;&gt;"",IF(AND(C51=0,F51=0),"a",IF(AND(C51=1,F51=0),"b",IF(AND(C51=0,F51=1),"c","d"))),"")</f>
        <v/>
      </c>
      <c r="Q51" s="937" t="str">
        <f t="shared" ref="Q51:Q60" si="16">IF(D51&lt;&gt;"",IF(AND(D51=0,G51=0),"a",IF(AND(D51=1,G51=0),"b",IF(AND(D51=0,G51=1),"c","d"))),"")</f>
        <v/>
      </c>
      <c r="R51" s="913"/>
      <c r="S51" s="937" t="str">
        <f t="shared" ref="S51:S60" si="17">IF(E51&lt;&gt;"",IF(AND(E51=0,H51=0),"a",IF(AND(E51=1,H51=0),"b",IF(AND(E51=0,H51=1),"c","d"))),"")</f>
        <v/>
      </c>
      <c r="T51" s="937" t="str">
        <f t="shared" ref="T51:T60" si="18">IF(F51&lt;&gt;"",IF(AND(F51=0,I51=0),"a",IF(AND(F51=1,I51=0),"b",IF(AND(F51=0,I51=1),"c","d"))),"")</f>
        <v/>
      </c>
      <c r="U51" s="937" t="str">
        <f t="shared" ref="U51:U60" si="19">IF(G51&lt;&gt;"",IF(AND(G51=0,J51=0),"a",IF(AND(G51=1,J51=0),"b",IF(AND(G51=0,J51=1),"c","d"))),"")</f>
        <v/>
      </c>
      <c r="V51" s="913"/>
      <c r="W51" s="937" t="str">
        <f t="shared" ref="W51:W60" si="20">IF(B51&lt;&gt;"",IF(AND(B51=0,H51=0),"a",IF(AND(B51=1,H51=0),"b",IF(AND(B51=0,H51=1),"c","d"))),"")</f>
        <v/>
      </c>
      <c r="X51" s="937" t="str">
        <f t="shared" ref="X51:X60" si="21">IF(C51&lt;&gt;"",IF(AND(C51=0,I51=0),"a",IF(AND(C51=1,I51=0),"b",IF(AND(C51=0,I51=1),"c","d"))),"")</f>
        <v/>
      </c>
      <c r="Y51" s="937" t="str">
        <f t="shared" ref="Y51:Y60" si="22">IF(D51&lt;&gt;"",IF(AND(D51=0,J51=0),"a",IF(AND(D51=1,J51=0),"b",IF(AND(D51=0,J51=1),"c","d"))),"")</f>
        <v/>
      </c>
    </row>
    <row r="52" spans="1:25" s="7" customFormat="1">
      <c r="A52" s="214">
        <f t="shared" ref="A52:A60" si="23">A51+1</f>
        <v>42</v>
      </c>
      <c r="B52" s="936"/>
      <c r="C52" s="936"/>
      <c r="D52" s="936"/>
      <c r="E52" s="936"/>
      <c r="F52" s="936"/>
      <c r="G52" s="936"/>
      <c r="H52" s="936"/>
      <c r="I52" s="936"/>
      <c r="J52" s="936"/>
      <c r="K52" s="936" t="str">
        <f t="shared" si="12"/>
        <v/>
      </c>
      <c r="L52" s="936"/>
      <c r="M52" s="936" t="str">
        <f t="shared" si="13"/>
        <v/>
      </c>
      <c r="N52" s="913"/>
      <c r="O52" s="937" t="str">
        <f t="shared" si="14"/>
        <v/>
      </c>
      <c r="P52" s="937" t="str">
        <f t="shared" si="15"/>
        <v/>
      </c>
      <c r="Q52" s="937" t="str">
        <f t="shared" si="16"/>
        <v/>
      </c>
      <c r="R52" s="913"/>
      <c r="S52" s="937" t="str">
        <f t="shared" si="17"/>
        <v/>
      </c>
      <c r="T52" s="937" t="str">
        <f t="shared" si="18"/>
        <v/>
      </c>
      <c r="U52" s="937" t="str">
        <f t="shared" si="19"/>
        <v/>
      </c>
      <c r="V52" s="913"/>
      <c r="W52" s="937" t="str">
        <f t="shared" si="20"/>
        <v/>
      </c>
      <c r="X52" s="937" t="str">
        <f t="shared" si="21"/>
        <v/>
      </c>
      <c r="Y52" s="937" t="str">
        <f t="shared" si="22"/>
        <v/>
      </c>
    </row>
    <row r="53" spans="1:25" s="7" customFormat="1">
      <c r="A53" s="214">
        <f t="shared" si="23"/>
        <v>43</v>
      </c>
      <c r="B53" s="936"/>
      <c r="C53" s="936"/>
      <c r="D53" s="936"/>
      <c r="E53" s="936"/>
      <c r="F53" s="936"/>
      <c r="G53" s="936"/>
      <c r="H53" s="936"/>
      <c r="I53" s="936"/>
      <c r="J53" s="936"/>
      <c r="K53" s="936" t="str">
        <f t="shared" si="12"/>
        <v/>
      </c>
      <c r="L53" s="936"/>
      <c r="M53" s="936" t="str">
        <f t="shared" si="13"/>
        <v/>
      </c>
      <c r="N53" s="913"/>
      <c r="O53" s="937" t="str">
        <f t="shared" si="14"/>
        <v/>
      </c>
      <c r="P53" s="937" t="str">
        <f t="shared" si="15"/>
        <v/>
      </c>
      <c r="Q53" s="937" t="str">
        <f t="shared" si="16"/>
        <v/>
      </c>
      <c r="R53" s="913"/>
      <c r="S53" s="937" t="str">
        <f t="shared" si="17"/>
        <v/>
      </c>
      <c r="T53" s="937" t="str">
        <f t="shared" si="18"/>
        <v/>
      </c>
      <c r="U53" s="937" t="str">
        <f t="shared" si="19"/>
        <v/>
      </c>
      <c r="V53" s="913"/>
      <c r="W53" s="937" t="str">
        <f t="shared" si="20"/>
        <v/>
      </c>
      <c r="X53" s="937" t="str">
        <f t="shared" si="21"/>
        <v/>
      </c>
      <c r="Y53" s="937" t="str">
        <f t="shared" si="22"/>
        <v/>
      </c>
    </row>
    <row r="54" spans="1:25" s="7" customFormat="1">
      <c r="A54" s="214">
        <f t="shared" si="23"/>
        <v>44</v>
      </c>
      <c r="B54" s="936"/>
      <c r="C54" s="936"/>
      <c r="D54" s="936"/>
      <c r="E54" s="936"/>
      <c r="F54" s="936"/>
      <c r="G54" s="936"/>
      <c r="H54" s="936"/>
      <c r="I54" s="936"/>
      <c r="J54" s="936"/>
      <c r="K54" s="936" t="str">
        <f t="shared" si="12"/>
        <v/>
      </c>
      <c r="L54" s="936"/>
      <c r="M54" s="936" t="str">
        <f t="shared" si="13"/>
        <v/>
      </c>
      <c r="N54" s="913"/>
      <c r="O54" s="937" t="str">
        <f t="shared" si="14"/>
        <v/>
      </c>
      <c r="P54" s="937" t="str">
        <f t="shared" si="15"/>
        <v/>
      </c>
      <c r="Q54" s="937" t="str">
        <f t="shared" si="16"/>
        <v/>
      </c>
      <c r="R54" s="913"/>
      <c r="S54" s="937" t="str">
        <f t="shared" si="17"/>
        <v/>
      </c>
      <c r="T54" s="937" t="str">
        <f t="shared" si="18"/>
        <v/>
      </c>
      <c r="U54" s="937" t="str">
        <f t="shared" si="19"/>
        <v/>
      </c>
      <c r="V54" s="913"/>
      <c r="W54" s="937" t="str">
        <f t="shared" si="20"/>
        <v/>
      </c>
      <c r="X54" s="937" t="str">
        <f t="shared" si="21"/>
        <v/>
      </c>
      <c r="Y54" s="937" t="str">
        <f t="shared" si="22"/>
        <v/>
      </c>
    </row>
    <row r="55" spans="1:25" s="7" customFormat="1">
      <c r="A55" s="214">
        <f t="shared" si="23"/>
        <v>45</v>
      </c>
      <c r="B55" s="936"/>
      <c r="C55" s="936"/>
      <c r="D55" s="936"/>
      <c r="E55" s="936"/>
      <c r="F55" s="936"/>
      <c r="G55" s="936"/>
      <c r="H55" s="936"/>
      <c r="I55" s="936"/>
      <c r="J55" s="936"/>
      <c r="K55" s="936" t="str">
        <f t="shared" si="12"/>
        <v/>
      </c>
      <c r="L55" s="936"/>
      <c r="M55" s="936" t="str">
        <f t="shared" si="13"/>
        <v/>
      </c>
      <c r="N55" s="913"/>
      <c r="O55" s="937" t="str">
        <f t="shared" si="14"/>
        <v/>
      </c>
      <c r="P55" s="937" t="str">
        <f t="shared" si="15"/>
        <v/>
      </c>
      <c r="Q55" s="937" t="str">
        <f t="shared" si="16"/>
        <v/>
      </c>
      <c r="R55" s="913"/>
      <c r="S55" s="937" t="str">
        <f t="shared" si="17"/>
        <v/>
      </c>
      <c r="T55" s="937" t="str">
        <f t="shared" si="18"/>
        <v/>
      </c>
      <c r="U55" s="937" t="str">
        <f t="shared" si="19"/>
        <v/>
      </c>
      <c r="V55" s="913"/>
      <c r="W55" s="937" t="str">
        <f t="shared" si="20"/>
        <v/>
      </c>
      <c r="X55" s="937" t="str">
        <f t="shared" si="21"/>
        <v/>
      </c>
      <c r="Y55" s="937" t="str">
        <f t="shared" si="22"/>
        <v/>
      </c>
    </row>
    <row r="56" spans="1:25" s="7" customFormat="1">
      <c r="A56" s="214">
        <f t="shared" si="23"/>
        <v>46</v>
      </c>
      <c r="B56" s="936"/>
      <c r="C56" s="936"/>
      <c r="D56" s="936"/>
      <c r="E56" s="936"/>
      <c r="F56" s="936"/>
      <c r="G56" s="936"/>
      <c r="H56" s="936"/>
      <c r="I56" s="936"/>
      <c r="J56" s="936"/>
      <c r="K56" s="936" t="str">
        <f t="shared" si="12"/>
        <v/>
      </c>
      <c r="L56" s="936"/>
      <c r="M56" s="936" t="str">
        <f t="shared" si="13"/>
        <v/>
      </c>
      <c r="N56" s="913"/>
      <c r="O56" s="937" t="str">
        <f t="shared" si="14"/>
        <v/>
      </c>
      <c r="P56" s="937" t="str">
        <f t="shared" si="15"/>
        <v/>
      </c>
      <c r="Q56" s="937" t="str">
        <f t="shared" si="16"/>
        <v/>
      </c>
      <c r="R56" s="913"/>
      <c r="S56" s="937" t="str">
        <f t="shared" si="17"/>
        <v/>
      </c>
      <c r="T56" s="937" t="str">
        <f t="shared" si="18"/>
        <v/>
      </c>
      <c r="U56" s="937" t="str">
        <f t="shared" si="19"/>
        <v/>
      </c>
      <c r="V56" s="913"/>
      <c r="W56" s="937" t="str">
        <f t="shared" si="20"/>
        <v/>
      </c>
      <c r="X56" s="937" t="str">
        <f t="shared" si="21"/>
        <v/>
      </c>
      <c r="Y56" s="937" t="str">
        <f t="shared" si="22"/>
        <v/>
      </c>
    </row>
    <row r="57" spans="1:25" s="7" customFormat="1">
      <c r="A57" s="214">
        <f t="shared" si="23"/>
        <v>47</v>
      </c>
      <c r="B57" s="936"/>
      <c r="C57" s="936"/>
      <c r="D57" s="936"/>
      <c r="E57" s="936"/>
      <c r="F57" s="936"/>
      <c r="G57" s="936"/>
      <c r="H57" s="936"/>
      <c r="I57" s="936"/>
      <c r="J57" s="936"/>
      <c r="K57" s="936" t="str">
        <f t="shared" si="12"/>
        <v/>
      </c>
      <c r="L57" s="936"/>
      <c r="M57" s="936" t="str">
        <f t="shared" si="13"/>
        <v/>
      </c>
      <c r="N57" s="913"/>
      <c r="O57" s="937" t="str">
        <f t="shared" si="14"/>
        <v/>
      </c>
      <c r="P57" s="937" t="str">
        <f t="shared" si="15"/>
        <v/>
      </c>
      <c r="Q57" s="937" t="str">
        <f t="shared" si="16"/>
        <v/>
      </c>
      <c r="R57" s="913"/>
      <c r="S57" s="937" t="str">
        <f t="shared" si="17"/>
        <v/>
      </c>
      <c r="T57" s="937" t="str">
        <f t="shared" si="18"/>
        <v/>
      </c>
      <c r="U57" s="937" t="str">
        <f t="shared" si="19"/>
        <v/>
      </c>
      <c r="V57" s="913"/>
      <c r="W57" s="937" t="str">
        <f t="shared" si="20"/>
        <v/>
      </c>
      <c r="X57" s="937" t="str">
        <f t="shared" si="21"/>
        <v/>
      </c>
      <c r="Y57" s="937" t="str">
        <f t="shared" si="22"/>
        <v/>
      </c>
    </row>
    <row r="58" spans="1:25" s="7" customFormat="1">
      <c r="A58" s="214">
        <f t="shared" si="23"/>
        <v>48</v>
      </c>
      <c r="B58" s="936"/>
      <c r="C58" s="936"/>
      <c r="D58" s="936"/>
      <c r="E58" s="936"/>
      <c r="F58" s="936"/>
      <c r="G58" s="936"/>
      <c r="H58" s="936"/>
      <c r="I58" s="936"/>
      <c r="J58" s="936"/>
      <c r="K58" s="936" t="str">
        <f t="shared" si="12"/>
        <v/>
      </c>
      <c r="L58" s="936"/>
      <c r="M58" s="936" t="str">
        <f t="shared" si="13"/>
        <v/>
      </c>
      <c r="N58" s="913"/>
      <c r="O58" s="937" t="str">
        <f t="shared" si="14"/>
        <v/>
      </c>
      <c r="P58" s="937" t="str">
        <f t="shared" si="15"/>
        <v/>
      </c>
      <c r="Q58" s="937" t="str">
        <f t="shared" si="16"/>
        <v/>
      </c>
      <c r="R58" s="913"/>
      <c r="S58" s="937" t="str">
        <f t="shared" si="17"/>
        <v/>
      </c>
      <c r="T58" s="937" t="str">
        <f t="shared" si="18"/>
        <v/>
      </c>
      <c r="U58" s="937" t="str">
        <f t="shared" si="19"/>
        <v/>
      </c>
      <c r="V58" s="913"/>
      <c r="W58" s="937" t="str">
        <f t="shared" si="20"/>
        <v/>
      </c>
      <c r="X58" s="937" t="str">
        <f t="shared" si="21"/>
        <v/>
      </c>
      <c r="Y58" s="937" t="str">
        <f t="shared" si="22"/>
        <v/>
      </c>
    </row>
    <row r="59" spans="1:25" s="7" customFormat="1">
      <c r="A59" s="214">
        <f t="shared" si="23"/>
        <v>49</v>
      </c>
      <c r="B59" s="936"/>
      <c r="C59" s="936"/>
      <c r="D59" s="936"/>
      <c r="E59" s="936"/>
      <c r="F59" s="936"/>
      <c r="G59" s="936"/>
      <c r="H59" s="936"/>
      <c r="I59" s="936"/>
      <c r="J59" s="936"/>
      <c r="K59" s="936" t="str">
        <f t="shared" si="12"/>
        <v/>
      </c>
      <c r="L59" s="936"/>
      <c r="M59" s="936" t="str">
        <f t="shared" si="13"/>
        <v/>
      </c>
      <c r="N59" s="913"/>
      <c r="O59" s="937" t="str">
        <f t="shared" si="14"/>
        <v/>
      </c>
      <c r="P59" s="937" t="str">
        <f t="shared" si="15"/>
        <v/>
      </c>
      <c r="Q59" s="937" t="str">
        <f t="shared" si="16"/>
        <v/>
      </c>
      <c r="R59" s="913"/>
      <c r="S59" s="937" t="str">
        <f t="shared" si="17"/>
        <v/>
      </c>
      <c r="T59" s="937" t="str">
        <f t="shared" si="18"/>
        <v/>
      </c>
      <c r="U59" s="937" t="str">
        <f t="shared" si="19"/>
        <v/>
      </c>
      <c r="V59" s="913"/>
      <c r="W59" s="937" t="str">
        <f t="shared" si="20"/>
        <v/>
      </c>
      <c r="X59" s="937" t="str">
        <f t="shared" si="21"/>
        <v/>
      </c>
      <c r="Y59" s="937" t="str">
        <f t="shared" si="22"/>
        <v/>
      </c>
    </row>
    <row r="60" spans="1:25" s="7" customFormat="1">
      <c r="A60" s="214">
        <f t="shared" si="23"/>
        <v>50</v>
      </c>
      <c r="B60" s="936"/>
      <c r="C60" s="936"/>
      <c r="D60" s="936"/>
      <c r="E60" s="936"/>
      <c r="F60" s="936"/>
      <c r="G60" s="936"/>
      <c r="H60" s="936"/>
      <c r="I60" s="936"/>
      <c r="J60" s="936"/>
      <c r="K60" s="936" t="str">
        <f t="shared" si="12"/>
        <v/>
      </c>
      <c r="L60" s="936"/>
      <c r="M60" s="936" t="str">
        <f t="shared" si="13"/>
        <v/>
      </c>
      <c r="N60" s="913"/>
      <c r="O60" s="937" t="str">
        <f t="shared" si="14"/>
        <v/>
      </c>
      <c r="P60" s="937" t="str">
        <f t="shared" si="15"/>
        <v/>
      </c>
      <c r="Q60" s="937" t="str">
        <f t="shared" si="16"/>
        <v/>
      </c>
      <c r="R60" s="913"/>
      <c r="S60" s="937" t="str">
        <f t="shared" si="17"/>
        <v/>
      </c>
      <c r="T60" s="937" t="str">
        <f t="shared" si="18"/>
        <v/>
      </c>
      <c r="U60" s="937" t="str">
        <f t="shared" si="19"/>
        <v/>
      </c>
      <c r="V60" s="913"/>
      <c r="W60" s="937" t="str">
        <f t="shared" si="20"/>
        <v/>
      </c>
      <c r="X60" s="937" t="str">
        <f t="shared" si="21"/>
        <v/>
      </c>
      <c r="Y60" s="937" t="str">
        <f t="shared" si="22"/>
        <v/>
      </c>
    </row>
    <row r="62" spans="1:25" ht="20.25">
      <c r="B62" s="176" t="s">
        <v>838</v>
      </c>
    </row>
    <row r="64" spans="1:25" ht="15.75">
      <c r="B64" s="1661" t="s">
        <v>839</v>
      </c>
      <c r="C64" s="1661"/>
      <c r="D64" s="1661"/>
      <c r="E64" s="1661"/>
      <c r="F64" s="1661"/>
      <c r="G64" s="1661"/>
      <c r="H64" s="1661"/>
      <c r="I64" s="1661"/>
      <c r="J64" s="1661"/>
      <c r="K64" s="1661"/>
    </row>
    <row r="65" spans="1:26" s="7" customFormat="1">
      <c r="A65" s="937"/>
      <c r="B65" s="355"/>
      <c r="C65" s="355"/>
      <c r="D65" s="355"/>
      <c r="E65" s="355"/>
      <c r="F65" s="355"/>
      <c r="G65" s="355"/>
      <c r="H65" s="355"/>
      <c r="I65" s="355"/>
      <c r="J65" s="355"/>
      <c r="K65" s="355"/>
      <c r="L65" s="937"/>
      <c r="M65" s="937"/>
      <c r="N65" s="9"/>
      <c r="O65" s="28"/>
      <c r="P65" s="28"/>
      <c r="Q65" s="28"/>
      <c r="R65" s="9"/>
      <c r="S65" s="9"/>
      <c r="T65" s="9"/>
      <c r="U65" s="9"/>
      <c r="V65" s="9"/>
      <c r="W65" s="9"/>
      <c r="X65" s="9"/>
      <c r="Y65" s="9"/>
      <c r="Z65" s="913"/>
    </row>
    <row r="66" spans="1:26">
      <c r="G66" s="1024" t="s">
        <v>796</v>
      </c>
      <c r="H66" s="1024"/>
      <c r="I66" s="1024"/>
      <c r="J66" s="1024"/>
      <c r="K66" s="1662" t="s">
        <v>840</v>
      </c>
      <c r="L66" s="938"/>
      <c r="N66" s="4"/>
      <c r="Q66" s="9"/>
      <c r="R66" s="28"/>
      <c r="S66" s="28"/>
      <c r="T66" s="28"/>
      <c r="W66" s="28"/>
      <c r="X66" s="28"/>
      <c r="Z66" s="9"/>
    </row>
    <row r="67" spans="1:26">
      <c r="G67" s="1024">
        <v>0</v>
      </c>
      <c r="H67" s="1024"/>
      <c r="I67" s="1024">
        <v>1</v>
      </c>
      <c r="J67" s="1024"/>
      <c r="K67" s="1663"/>
      <c r="L67" s="938"/>
      <c r="N67" s="4"/>
      <c r="Q67" s="9"/>
      <c r="R67" s="28"/>
      <c r="S67" s="28"/>
      <c r="T67" s="28"/>
      <c r="W67" s="28"/>
      <c r="X67" s="28"/>
      <c r="Z67" s="9"/>
    </row>
    <row r="68" spans="1:26">
      <c r="B68" s="1660" t="s">
        <v>841</v>
      </c>
      <c r="C68" s="939">
        <v>0</v>
      </c>
      <c r="D68" s="177" t="s">
        <v>842</v>
      </c>
      <c r="E68" s="178"/>
      <c r="F68" s="904"/>
      <c r="G68" s="1658">
        <f>COUNTIF($O$11:$Q$60,"=a")</f>
        <v>0</v>
      </c>
      <c r="H68" s="1659"/>
      <c r="I68" s="1658">
        <f>COUNTIF($O$11:$Q$60,"=c")</f>
        <v>0</v>
      </c>
      <c r="J68" s="1659"/>
      <c r="K68" s="179">
        <f>SUM(G68:J68)</f>
        <v>0</v>
      </c>
      <c r="N68" s="4"/>
      <c r="Q68" s="9"/>
      <c r="R68" s="28"/>
      <c r="S68" s="28"/>
      <c r="T68" s="28"/>
      <c r="W68" s="28"/>
      <c r="X68" s="28"/>
      <c r="Z68" s="9"/>
    </row>
    <row r="69" spans="1:26">
      <c r="B69" s="1660"/>
      <c r="C69" s="940"/>
      <c r="D69" s="877" t="s">
        <v>843</v>
      </c>
      <c r="E69" s="878"/>
      <c r="F69" s="180"/>
      <c r="G69" s="1656" t="str">
        <f>IF(K72&lt;&gt;0,K68/K72*G72,"")</f>
        <v/>
      </c>
      <c r="H69" s="1657"/>
      <c r="I69" s="1656" t="str">
        <f>IF(K72&lt;&gt;0,K68/K72*I72,"")</f>
        <v/>
      </c>
      <c r="J69" s="1657"/>
      <c r="K69" s="181" t="str">
        <f>IF(G69&lt;&gt;"",G69+I69,"")</f>
        <v/>
      </c>
      <c r="L69" s="907"/>
      <c r="N69" s="4"/>
      <c r="Q69" s="9"/>
      <c r="R69" s="28"/>
      <c r="S69" s="28"/>
      <c r="T69" s="28"/>
      <c r="W69" s="28"/>
      <c r="X69" s="28"/>
      <c r="Z69" s="9"/>
    </row>
    <row r="70" spans="1:26">
      <c r="B70" s="1660"/>
      <c r="C70" s="939">
        <v>1</v>
      </c>
      <c r="D70" s="177" t="s">
        <v>842</v>
      </c>
      <c r="E70" s="178"/>
      <c r="F70" s="904"/>
      <c r="G70" s="1658">
        <f>COUNTIF($O$11:$Q$60,"=b")</f>
        <v>0</v>
      </c>
      <c r="H70" s="1659"/>
      <c r="I70" s="1658">
        <f>COUNTIF($O$11:$Q$60,"=d")</f>
        <v>0</v>
      </c>
      <c r="J70" s="1659"/>
      <c r="K70" s="179">
        <f>SUM(G70:J70)</f>
        <v>0</v>
      </c>
      <c r="N70" s="4"/>
      <c r="Q70" s="9"/>
      <c r="R70" s="28"/>
      <c r="S70" s="28"/>
      <c r="T70" s="28"/>
      <c r="W70" s="28"/>
      <c r="X70" s="28"/>
      <c r="Z70" s="9"/>
    </row>
    <row r="71" spans="1:26">
      <c r="B71" s="1660"/>
      <c r="C71" s="940"/>
      <c r="D71" s="877" t="s">
        <v>843</v>
      </c>
      <c r="E71" s="878"/>
      <c r="F71" s="180"/>
      <c r="G71" s="1656" t="str">
        <f>IF(K72&lt;&gt;0,K70/K72*G72,"")</f>
        <v/>
      </c>
      <c r="H71" s="1657"/>
      <c r="I71" s="1656" t="str">
        <f>IF(K72&lt;&gt;0,K70/K72*I72,"")</f>
        <v/>
      </c>
      <c r="J71" s="1657"/>
      <c r="K71" s="181" t="str">
        <f>IF(G71&lt;&gt;"",G71+I71,"")</f>
        <v/>
      </c>
      <c r="L71" s="907"/>
      <c r="N71" s="4"/>
      <c r="Q71" s="9"/>
      <c r="R71" s="28"/>
      <c r="S71" s="28"/>
      <c r="T71" s="28"/>
      <c r="W71" s="28"/>
      <c r="X71" s="28"/>
      <c r="Z71" s="9"/>
    </row>
    <row r="72" spans="1:26">
      <c r="B72" s="1664" t="s">
        <v>840</v>
      </c>
      <c r="C72" s="1665"/>
      <c r="D72" s="177" t="s">
        <v>842</v>
      </c>
      <c r="E72" s="178"/>
      <c r="F72" s="904"/>
      <c r="G72" s="1658">
        <f>G68+G70</f>
        <v>0</v>
      </c>
      <c r="H72" s="1659"/>
      <c r="I72" s="1658">
        <f>I68+I70</f>
        <v>0</v>
      </c>
      <c r="J72" s="1659"/>
      <c r="K72" s="179">
        <f>K68+K70</f>
        <v>0</v>
      </c>
      <c r="N72" s="906"/>
      <c r="O72" s="9"/>
      <c r="R72" s="28"/>
      <c r="Z72" s="9"/>
    </row>
    <row r="73" spans="1:26">
      <c r="B73" s="1666"/>
      <c r="C73" s="1667"/>
      <c r="D73" s="877" t="s">
        <v>843</v>
      </c>
      <c r="E73" s="878"/>
      <c r="F73" s="180"/>
      <c r="G73" s="1656" t="str">
        <f>IF(G69&lt;&gt;"",G69+G71,"")</f>
        <v/>
      </c>
      <c r="H73" s="1657"/>
      <c r="I73" s="1656" t="str">
        <f>IF(I69&lt;&gt;"",I69+I71,"")</f>
        <v/>
      </c>
      <c r="J73" s="1657"/>
      <c r="K73" s="181" t="str">
        <f>IF(K69&lt;&gt;"",K69+K71,"")</f>
        <v/>
      </c>
      <c r="L73" s="907"/>
      <c r="N73" s="4"/>
      <c r="O73" s="9"/>
      <c r="R73" s="28"/>
      <c r="Z73" s="9"/>
    </row>
    <row r="76" spans="1:26" ht="15.75">
      <c r="B76" s="1661" t="s">
        <v>844</v>
      </c>
      <c r="C76" s="1661"/>
      <c r="D76" s="1661"/>
      <c r="E76" s="1661"/>
      <c r="F76" s="1661"/>
      <c r="G76" s="1661"/>
      <c r="H76" s="1661"/>
      <c r="I76" s="1661"/>
      <c r="J76" s="1661"/>
      <c r="K76" s="1661"/>
    </row>
    <row r="77" spans="1:26">
      <c r="B77" s="355"/>
      <c r="C77" s="355"/>
      <c r="D77" s="355"/>
      <c r="E77" s="355"/>
      <c r="F77" s="355"/>
      <c r="G77" s="355"/>
      <c r="H77" s="355"/>
      <c r="I77" s="355"/>
      <c r="J77" s="355"/>
      <c r="K77" s="355"/>
    </row>
    <row r="78" spans="1:26">
      <c r="G78" s="1024" t="s">
        <v>845</v>
      </c>
      <c r="H78" s="1024"/>
      <c r="I78" s="1024"/>
      <c r="J78" s="1024"/>
      <c r="K78" s="1662" t="s">
        <v>840</v>
      </c>
      <c r="L78" s="938"/>
      <c r="N78" s="4"/>
      <c r="O78" s="9"/>
      <c r="R78" s="28"/>
      <c r="Z78" s="9"/>
    </row>
    <row r="79" spans="1:26">
      <c r="G79" s="1024">
        <v>0</v>
      </c>
      <c r="H79" s="1024"/>
      <c r="I79" s="1024">
        <v>1</v>
      </c>
      <c r="J79" s="1024"/>
      <c r="K79" s="1663"/>
      <c r="L79" s="938"/>
      <c r="N79" s="4"/>
      <c r="O79" s="9"/>
      <c r="R79" s="28"/>
      <c r="Z79" s="9"/>
    </row>
    <row r="80" spans="1:26">
      <c r="B80" s="1660" t="s">
        <v>796</v>
      </c>
      <c r="C80" s="939">
        <v>0</v>
      </c>
      <c r="D80" s="177" t="s">
        <v>842</v>
      </c>
      <c r="E80" s="178"/>
      <c r="F80" s="904"/>
      <c r="G80" s="1654">
        <f>COUNTIF($S$11:$U$60,"=a")</f>
        <v>0</v>
      </c>
      <c r="H80" s="1655"/>
      <c r="I80" s="1654">
        <f>COUNTIF($S$11:$U$60,"=c")</f>
        <v>0</v>
      </c>
      <c r="J80" s="1655"/>
      <c r="K80" s="179">
        <f>SUM(G80:J80)</f>
        <v>0</v>
      </c>
      <c r="N80" s="4"/>
      <c r="O80" s="9"/>
      <c r="R80" s="28"/>
      <c r="Z80" s="9"/>
    </row>
    <row r="81" spans="2:26">
      <c r="B81" s="1660"/>
      <c r="C81" s="940"/>
      <c r="D81" s="877" t="s">
        <v>843</v>
      </c>
      <c r="E81" s="878"/>
      <c r="F81" s="180"/>
      <c r="G81" s="1656" t="str">
        <f>IF(K84&lt;&gt;0,K80/K84*G84,"")</f>
        <v/>
      </c>
      <c r="H81" s="1657"/>
      <c r="I81" s="1656" t="str">
        <f>IF(K84&lt;&gt;0,K80/K84*I84,"")</f>
        <v/>
      </c>
      <c r="J81" s="1657"/>
      <c r="K81" s="181" t="str">
        <f>IF(G81&lt;&gt;"",G81+I81,"")</f>
        <v/>
      </c>
      <c r="L81" s="907"/>
      <c r="N81" s="4"/>
      <c r="O81" s="9"/>
      <c r="R81" s="28"/>
      <c r="Z81" s="9"/>
    </row>
    <row r="82" spans="2:26">
      <c r="B82" s="1660"/>
      <c r="C82" s="939">
        <v>1</v>
      </c>
      <c r="D82" s="177" t="s">
        <v>842</v>
      </c>
      <c r="E82" s="178"/>
      <c r="F82" s="904"/>
      <c r="G82" s="1654">
        <f>COUNTIF($S$11:$U$60,"=b")</f>
        <v>0</v>
      </c>
      <c r="H82" s="1655"/>
      <c r="I82" s="1654">
        <f>COUNTIF($S$11:$U$60,"=d")</f>
        <v>0</v>
      </c>
      <c r="J82" s="1655"/>
      <c r="K82" s="179">
        <f>SUM(G82:J82)</f>
        <v>0</v>
      </c>
      <c r="N82" s="4"/>
      <c r="O82" s="9"/>
      <c r="R82" s="28"/>
      <c r="Z82" s="9"/>
    </row>
    <row r="83" spans="2:26">
      <c r="B83" s="1660"/>
      <c r="C83" s="940"/>
      <c r="D83" s="877" t="s">
        <v>843</v>
      </c>
      <c r="E83" s="878"/>
      <c r="F83" s="180"/>
      <c r="G83" s="1656" t="str">
        <f>IF(K84&lt;&gt;0,K82/K84*G84,"")</f>
        <v/>
      </c>
      <c r="H83" s="1657"/>
      <c r="I83" s="1656" t="str">
        <f>IF(K84&lt;&gt;0,K82/K84*I84,"")</f>
        <v/>
      </c>
      <c r="J83" s="1657"/>
      <c r="K83" s="181" t="str">
        <f>IF(G83&lt;&gt;"",G83+I83,"")</f>
        <v/>
      </c>
      <c r="L83" s="907"/>
      <c r="N83" s="4"/>
      <c r="O83" s="9"/>
      <c r="R83" s="28"/>
      <c r="Z83" s="9"/>
    </row>
    <row r="84" spans="2:26">
      <c r="B84" s="1664" t="s">
        <v>840</v>
      </c>
      <c r="C84" s="1665"/>
      <c r="D84" s="177" t="s">
        <v>842</v>
      </c>
      <c r="E84" s="178"/>
      <c r="F84" s="904"/>
      <c r="G84" s="1658">
        <f>G80+G82</f>
        <v>0</v>
      </c>
      <c r="H84" s="1659"/>
      <c r="I84" s="1658">
        <f>I80+I82</f>
        <v>0</v>
      </c>
      <c r="J84" s="1659"/>
      <c r="K84" s="179">
        <f>K80+K82</f>
        <v>0</v>
      </c>
      <c r="N84" s="4"/>
      <c r="O84" s="9"/>
      <c r="R84" s="28"/>
      <c r="Z84" s="9"/>
    </row>
    <row r="85" spans="2:26">
      <c r="B85" s="1666"/>
      <c r="C85" s="1667"/>
      <c r="D85" s="877" t="s">
        <v>843</v>
      </c>
      <c r="E85" s="878"/>
      <c r="F85" s="180"/>
      <c r="G85" s="1656" t="str">
        <f>IF(G81&lt;&gt;"",G81+G83,"")</f>
        <v/>
      </c>
      <c r="H85" s="1657"/>
      <c r="I85" s="1656" t="str">
        <f>IF(I81&lt;&gt;"",I81+I83,"")</f>
        <v/>
      </c>
      <c r="J85" s="1657"/>
      <c r="K85" s="181" t="str">
        <f>IF(K81&lt;&gt;"",K81+K83,"")</f>
        <v/>
      </c>
      <c r="L85" s="907"/>
      <c r="N85" s="4"/>
      <c r="O85" s="9"/>
      <c r="R85" s="28"/>
      <c r="Z85" s="9"/>
    </row>
    <row r="88" spans="2:26" ht="15.75">
      <c r="B88" s="1661" t="s">
        <v>846</v>
      </c>
      <c r="C88" s="1661"/>
      <c r="D88" s="1661"/>
      <c r="E88" s="1661"/>
      <c r="F88" s="1661"/>
      <c r="G88" s="1661"/>
      <c r="H88" s="1661"/>
      <c r="I88" s="1661"/>
      <c r="J88" s="1661"/>
      <c r="K88" s="1661"/>
    </row>
    <row r="89" spans="2:26">
      <c r="B89" s="355"/>
      <c r="C89" s="355"/>
      <c r="D89" s="355"/>
      <c r="E89" s="355"/>
      <c r="F89" s="355"/>
      <c r="G89" s="355"/>
      <c r="H89" s="355"/>
      <c r="I89" s="355"/>
      <c r="J89" s="355"/>
      <c r="K89" s="355"/>
    </row>
    <row r="90" spans="2:26">
      <c r="G90" s="1024" t="s">
        <v>845</v>
      </c>
      <c r="H90" s="1024"/>
      <c r="I90" s="1024"/>
      <c r="J90" s="1024"/>
      <c r="K90" s="1662" t="s">
        <v>840</v>
      </c>
      <c r="L90" s="938"/>
      <c r="N90" s="4"/>
      <c r="O90" s="9"/>
      <c r="R90" s="28"/>
      <c r="Z90" s="9"/>
    </row>
    <row r="91" spans="2:26">
      <c r="G91" s="1024">
        <v>0</v>
      </c>
      <c r="H91" s="1024"/>
      <c r="I91" s="1024">
        <v>1</v>
      </c>
      <c r="J91" s="1024"/>
      <c r="K91" s="1663"/>
      <c r="L91" s="938"/>
      <c r="N91" s="4"/>
      <c r="O91" s="9"/>
      <c r="R91" s="28"/>
      <c r="Z91" s="9"/>
    </row>
    <row r="92" spans="2:26">
      <c r="B92" s="1660" t="s">
        <v>841</v>
      </c>
      <c r="C92" s="939">
        <v>0</v>
      </c>
      <c r="D92" s="177" t="s">
        <v>842</v>
      </c>
      <c r="E92" s="178"/>
      <c r="F92" s="904"/>
      <c r="G92" s="1654">
        <f>COUNTIF($W$11:$Y$60,"=a")</f>
        <v>0</v>
      </c>
      <c r="H92" s="1655"/>
      <c r="I92" s="1654">
        <f>COUNTIF($W$11:$Y$60,"=c")</f>
        <v>0</v>
      </c>
      <c r="J92" s="1655"/>
      <c r="K92" s="179">
        <f>SUM(G92:J92)</f>
        <v>0</v>
      </c>
      <c r="N92" s="4"/>
      <c r="O92" s="9"/>
      <c r="R92" s="28"/>
      <c r="Z92" s="9"/>
    </row>
    <row r="93" spans="2:26">
      <c r="B93" s="1660"/>
      <c r="C93" s="940"/>
      <c r="D93" s="877" t="s">
        <v>843</v>
      </c>
      <c r="E93" s="878"/>
      <c r="F93" s="180"/>
      <c r="G93" s="1656" t="str">
        <f>IF(K96&lt;&gt;0,K92/K96*G96,"")</f>
        <v/>
      </c>
      <c r="H93" s="1657"/>
      <c r="I93" s="1656" t="str">
        <f>IF(K96&lt;&gt;0,K92/K96*I96,"")</f>
        <v/>
      </c>
      <c r="J93" s="1657"/>
      <c r="K93" s="181" t="str">
        <f>IF(G93&lt;&gt;"",G93+I93,"")</f>
        <v/>
      </c>
      <c r="L93" s="907"/>
      <c r="N93" s="4"/>
      <c r="O93" s="9"/>
      <c r="R93" s="28"/>
      <c r="Z93" s="9"/>
    </row>
    <row r="94" spans="2:26">
      <c r="B94" s="1660"/>
      <c r="C94" s="939">
        <v>1</v>
      </c>
      <c r="D94" s="177" t="s">
        <v>842</v>
      </c>
      <c r="E94" s="178"/>
      <c r="F94" s="904"/>
      <c r="G94" s="1654">
        <f>COUNTIF($W$11:$Y$60,"=b")</f>
        <v>0</v>
      </c>
      <c r="H94" s="1655"/>
      <c r="I94" s="1654">
        <f>COUNTIF($W$11:$Y$60,"=d")</f>
        <v>0</v>
      </c>
      <c r="J94" s="1655"/>
      <c r="K94" s="179">
        <f>SUM(G94:J94)</f>
        <v>0</v>
      </c>
      <c r="N94" s="4"/>
      <c r="O94" s="9"/>
      <c r="R94" s="28"/>
      <c r="Z94" s="9"/>
    </row>
    <row r="95" spans="2:26">
      <c r="B95" s="1660"/>
      <c r="C95" s="940"/>
      <c r="D95" s="877" t="s">
        <v>843</v>
      </c>
      <c r="E95" s="878"/>
      <c r="F95" s="180"/>
      <c r="G95" s="1656" t="str">
        <f>IF(K96&lt;&gt;0,K94/K96*G96,"")</f>
        <v/>
      </c>
      <c r="H95" s="1657"/>
      <c r="I95" s="1656" t="str">
        <f>IF(K96&lt;&gt;0,K94/K96*I96,"")</f>
        <v/>
      </c>
      <c r="J95" s="1657"/>
      <c r="K95" s="181" t="str">
        <f>IF(G95&lt;&gt;"",G95+I95,"")</f>
        <v/>
      </c>
      <c r="L95" s="907"/>
      <c r="N95" s="4"/>
      <c r="O95" s="9"/>
      <c r="R95" s="28"/>
      <c r="Z95" s="9"/>
    </row>
    <row r="96" spans="2:26">
      <c r="B96" s="1664" t="s">
        <v>840</v>
      </c>
      <c r="C96" s="1665"/>
      <c r="D96" s="177" t="s">
        <v>842</v>
      </c>
      <c r="E96" s="178"/>
      <c r="F96" s="904"/>
      <c r="G96" s="1658">
        <f>G92+G94</f>
        <v>0</v>
      </c>
      <c r="H96" s="1659"/>
      <c r="I96" s="1658">
        <f>I92+I94</f>
        <v>0</v>
      </c>
      <c r="J96" s="1659"/>
      <c r="K96" s="179">
        <f>K92+K94</f>
        <v>0</v>
      </c>
      <c r="N96" s="4"/>
      <c r="O96" s="9"/>
      <c r="R96" s="28"/>
      <c r="Z96" s="9"/>
    </row>
    <row r="97" spans="2:26">
      <c r="B97" s="1666"/>
      <c r="C97" s="1667"/>
      <c r="D97" s="877" t="s">
        <v>843</v>
      </c>
      <c r="E97" s="878"/>
      <c r="F97" s="180"/>
      <c r="G97" s="1656" t="str">
        <f>IF(G93&lt;&gt;"",G93+G95,"")</f>
        <v/>
      </c>
      <c r="H97" s="1657"/>
      <c r="I97" s="1656" t="str">
        <f>IF(I93&lt;&gt;"",I93+I95,"")</f>
        <v/>
      </c>
      <c r="J97" s="1657"/>
      <c r="K97" s="181" t="str">
        <f>IF(K93&lt;&gt;"",K93+K95,"")</f>
        <v/>
      </c>
      <c r="L97" s="907"/>
      <c r="N97" s="4"/>
      <c r="O97" s="9"/>
      <c r="R97" s="28"/>
      <c r="Z97" s="9"/>
    </row>
    <row r="100" spans="2:26">
      <c r="B100" s="1680" t="s">
        <v>847</v>
      </c>
      <c r="C100" s="1681"/>
      <c r="D100" s="1024" t="s">
        <v>841</v>
      </c>
      <c r="E100" s="1024"/>
      <c r="F100" s="1024" t="s">
        <v>796</v>
      </c>
      <c r="G100" s="1024"/>
      <c r="H100" s="1024" t="s">
        <v>845</v>
      </c>
      <c r="I100" s="1024"/>
      <c r="K100" s="2"/>
      <c r="L100" s="2"/>
    </row>
    <row r="101" spans="2:26">
      <c r="B101" s="1024" t="s">
        <v>841</v>
      </c>
      <c r="C101" s="1024"/>
      <c r="D101" s="1677" t="s">
        <v>419</v>
      </c>
      <c r="E101" s="1674"/>
      <c r="F101" s="1675" t="str">
        <f>IF(G72&lt;&gt;0,((G68+I70)/K72-(G69+I71)/K73)/(1-(G69+I71)/K73),"")</f>
        <v/>
      </c>
      <c r="G101" s="1676"/>
      <c r="H101" s="1675" t="str">
        <f>IF(G96&lt;&gt;0,((G92+I94)/K96-(G93+I95)/K97)/(1-(G93+I95)/K97),"")</f>
        <v/>
      </c>
      <c r="I101" s="1676"/>
      <c r="K101" s="2"/>
      <c r="L101" s="2"/>
    </row>
    <row r="102" spans="2:26">
      <c r="B102" s="1024" t="s">
        <v>796</v>
      </c>
      <c r="C102" s="1024"/>
      <c r="D102" s="1675" t="str">
        <f>F101</f>
        <v/>
      </c>
      <c r="E102" s="1676"/>
      <c r="F102" s="1677" t="s">
        <v>419</v>
      </c>
      <c r="G102" s="1674"/>
      <c r="H102" s="1675" t="str">
        <f>IF(G84&lt;&gt;0,((G80+I82)/K84-(G81+I83)/K85)/(1-(G81+I83)/K85),"")</f>
        <v/>
      </c>
      <c r="I102" s="1676"/>
      <c r="K102" s="2"/>
      <c r="L102" s="2"/>
    </row>
    <row r="103" spans="2:26">
      <c r="B103" s="1024" t="s">
        <v>845</v>
      </c>
      <c r="C103" s="1024"/>
      <c r="D103" s="1675" t="str">
        <f>H101</f>
        <v/>
      </c>
      <c r="E103" s="1676"/>
      <c r="F103" s="1675" t="str">
        <f>H102</f>
        <v/>
      </c>
      <c r="G103" s="1676"/>
      <c r="H103" s="1677" t="s">
        <v>419</v>
      </c>
      <c r="I103" s="1674"/>
    </row>
    <row r="106" spans="2:26">
      <c r="B106" s="1024" t="s">
        <v>848</v>
      </c>
      <c r="C106" s="1024"/>
      <c r="D106" s="1024"/>
      <c r="E106" s="1024"/>
      <c r="F106" s="2"/>
      <c r="G106" s="2"/>
      <c r="H106" s="2"/>
      <c r="I106" s="2"/>
      <c r="J106" s="2"/>
      <c r="K106" s="2"/>
      <c r="L106" s="2"/>
    </row>
    <row r="107" spans="2:26">
      <c r="B107" s="154" t="s">
        <v>849</v>
      </c>
      <c r="C107" s="1672" t="str">
        <f>IF(F101&lt;&gt;"",IF(F101&gt;0.7,"Good Agreement",IF(F101&lt;0.4,"Poor Agreement","Some Agreement")),"")</f>
        <v/>
      </c>
      <c r="D107" s="1673"/>
      <c r="E107" s="1674"/>
    </row>
    <row r="108" spans="2:26">
      <c r="B108" s="154" t="s">
        <v>850</v>
      </c>
      <c r="C108" s="1672" t="str">
        <f>IF(H102&lt;&gt;"",IF(H101&gt;0.7,"Good Agreement",IF(H101&lt;0.4,"Poor Agreement","Some Agreement")),"")</f>
        <v/>
      </c>
      <c r="D108" s="1673"/>
      <c r="E108" s="1674"/>
    </row>
    <row r="109" spans="2:26">
      <c r="B109" s="154" t="s">
        <v>851</v>
      </c>
      <c r="C109" s="1672" t="str">
        <f>IF(F103&lt;&gt;"",IF(F103&gt;0.7,"Good Agreement",IF(F103&lt;0.4,"Poor Agreement","Some Agreement")),"")</f>
        <v/>
      </c>
      <c r="D109" s="1673"/>
      <c r="E109" s="1674"/>
    </row>
    <row r="112" spans="2:26">
      <c r="H112" s="901"/>
      <c r="I112" s="901"/>
      <c r="J112" s="901"/>
      <c r="K112" s="901"/>
      <c r="L112" s="901"/>
    </row>
    <row r="113" spans="8:12">
      <c r="H113" s="71" t="s">
        <v>852</v>
      </c>
      <c r="I113" s="71"/>
      <c r="J113" s="71"/>
      <c r="K113" s="71"/>
      <c r="L113" s="182" t="s">
        <v>1</v>
      </c>
    </row>
  </sheetData>
  <customSheetViews>
    <customSheetView guid="{4386EC60-C10A-4757-8A9B-A7E03A340F6B}" showPageBreaks="1" printArea="1">
      <selection activeCell="Q25" sqref="Q25"/>
      <rowBreaks count="2" manualBreakCount="2">
        <brk id="56" max="12" man="1"/>
        <brk id="98" max="12" man="1"/>
      </rowBreaks>
      <pageMargins left="0" right="0" top="0" bottom="0" header="0" footer="0"/>
      <printOptions horizontalCentered="1" verticalCentered="1"/>
      <pageSetup scale="89" orientation="portrait" r:id="rId1"/>
      <headerFooter alignWithMargins="0">
        <oddFooter xml:space="preserve">&amp;L&amp;P of &amp;N&amp;RPPAP: Revision 1.4
Date: 4/12/12
</oddFooter>
      </headerFooter>
    </customSheetView>
  </customSheetViews>
  <mergeCells count="81">
    <mergeCell ref="D1:M1"/>
    <mergeCell ref="D102:E102"/>
    <mergeCell ref="B68:B71"/>
    <mergeCell ref="H102:I102"/>
    <mergeCell ref="B96:C97"/>
    <mergeCell ref="G96:H96"/>
    <mergeCell ref="G97:H97"/>
    <mergeCell ref="G90:J90"/>
    <mergeCell ref="B102:C102"/>
    <mergeCell ref="B101:C101"/>
    <mergeCell ref="I97:J97"/>
    <mergeCell ref="B100:C100"/>
    <mergeCell ref="I96:J96"/>
    <mergeCell ref="B92:B95"/>
    <mergeCell ref="I91:J91"/>
    <mergeCell ref="I95:J95"/>
    <mergeCell ref="I93:J93"/>
    <mergeCell ref="G94:H94"/>
    <mergeCell ref="F103:G103"/>
    <mergeCell ref="H103:I103"/>
    <mergeCell ref="D100:E100"/>
    <mergeCell ref="F100:G100"/>
    <mergeCell ref="F101:G101"/>
    <mergeCell ref="H100:I100"/>
    <mergeCell ref="D101:E101"/>
    <mergeCell ref="F102:G102"/>
    <mergeCell ref="H101:I101"/>
    <mergeCell ref="G95:H95"/>
    <mergeCell ref="I94:J94"/>
    <mergeCell ref="C109:E109"/>
    <mergeCell ref="C108:E108"/>
    <mergeCell ref="B106:E106"/>
    <mergeCell ref="C107:E107"/>
    <mergeCell ref="D103:E103"/>
    <mergeCell ref="B103:C103"/>
    <mergeCell ref="G81:H81"/>
    <mergeCell ref="K78:K79"/>
    <mergeCell ref="G78:J78"/>
    <mergeCell ref="G79:H79"/>
    <mergeCell ref="G82:H82"/>
    <mergeCell ref="I79:J79"/>
    <mergeCell ref="H7:J7"/>
    <mergeCell ref="A9:M9"/>
    <mergeCell ref="E7:G7"/>
    <mergeCell ref="K66:K67"/>
    <mergeCell ref="G67:H67"/>
    <mergeCell ref="I67:J67"/>
    <mergeCell ref="B64:K64"/>
    <mergeCell ref="G66:J66"/>
    <mergeCell ref="G68:H68"/>
    <mergeCell ref="I68:J68"/>
    <mergeCell ref="I80:J80"/>
    <mergeCell ref="I71:J71"/>
    <mergeCell ref="G73:H73"/>
    <mergeCell ref="G69:H69"/>
    <mergeCell ref="I69:J69"/>
    <mergeCell ref="G71:H71"/>
    <mergeCell ref="I70:J70"/>
    <mergeCell ref="G70:H70"/>
    <mergeCell ref="G80:H80"/>
    <mergeCell ref="I72:J72"/>
    <mergeCell ref="I73:J73"/>
    <mergeCell ref="B76:K76"/>
    <mergeCell ref="B72:C73"/>
    <mergeCell ref="G72:H72"/>
    <mergeCell ref="I92:J92"/>
    <mergeCell ref="G93:H93"/>
    <mergeCell ref="G84:H84"/>
    <mergeCell ref="G92:H92"/>
    <mergeCell ref="B80:B83"/>
    <mergeCell ref="I83:J83"/>
    <mergeCell ref="G83:H83"/>
    <mergeCell ref="G85:H85"/>
    <mergeCell ref="I85:J85"/>
    <mergeCell ref="B88:K88"/>
    <mergeCell ref="K90:K91"/>
    <mergeCell ref="I84:J84"/>
    <mergeCell ref="B84:C85"/>
    <mergeCell ref="G91:H91"/>
    <mergeCell ref="I82:J82"/>
    <mergeCell ref="I81:J81"/>
  </mergeCells>
  <phoneticPr fontId="26" type="noConversion"/>
  <printOptions horizont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rowBreaks count="1" manualBreakCount="1">
    <brk id="60" max="12" man="1"/>
  </rowBreaks>
  <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7">
    <tabColor indexed="13"/>
  </sheetPr>
  <dimension ref="A1:Z42"/>
  <sheetViews>
    <sheetView zoomScaleNormal="100" workbookViewId="0">
      <selection activeCell="K52" sqref="K52"/>
    </sheetView>
  </sheetViews>
  <sheetFormatPr defaultColWidth="9.140625" defaultRowHeight="12.75"/>
  <cols>
    <col min="1" max="1" width="7.5703125" style="2" customWidth="1"/>
    <col min="2" max="2" width="4.85546875" style="2" customWidth="1"/>
    <col min="3" max="12" width="9.5703125" style="2" customWidth="1"/>
    <col min="13" max="13" width="5.140625" style="2" customWidth="1"/>
    <col min="14" max="14" width="9.140625" style="2"/>
    <col min="15" max="15" width="10.42578125" style="2" customWidth="1"/>
    <col min="16" max="16" width="7.85546875" style="2" customWidth="1"/>
    <col min="17" max="19" width="11.85546875" style="2" customWidth="1"/>
    <col min="20" max="21" width="15.85546875" style="2" customWidth="1"/>
    <col min="22" max="22" width="11.85546875" style="2" customWidth="1"/>
    <col min="23" max="23" width="8.140625" style="2" customWidth="1"/>
    <col min="24" max="25" width="11.28515625" style="2" customWidth="1"/>
    <col min="26" max="16384" width="9.140625" style="2"/>
  </cols>
  <sheetData>
    <row r="1" spans="1:26" ht="18">
      <c r="B1" s="3"/>
      <c r="C1" s="3"/>
      <c r="D1" s="1685" t="s">
        <v>853</v>
      </c>
      <c r="E1" s="1685"/>
      <c r="F1" s="1685"/>
      <c r="G1" s="1685"/>
      <c r="H1" s="1685"/>
      <c r="I1" s="1685"/>
      <c r="J1" s="1685"/>
      <c r="K1" s="1685"/>
      <c r="L1" s="1685"/>
      <c r="M1" s="1685"/>
      <c r="N1" s="1685"/>
      <c r="Q1" s="1685" t="s">
        <v>853</v>
      </c>
      <c r="R1" s="1685"/>
      <c r="S1" s="1685"/>
      <c r="T1" s="1685"/>
      <c r="U1" s="1685"/>
      <c r="V1" s="1685"/>
      <c r="W1" s="1685"/>
      <c r="X1" s="1685"/>
      <c r="Y1" s="1685"/>
      <c r="Z1" s="725"/>
    </row>
    <row r="2" spans="1:26" ht="18">
      <c r="B2" s="3"/>
      <c r="C2" s="3"/>
      <c r="D2" s="1685" t="s">
        <v>854</v>
      </c>
      <c r="E2" s="1685"/>
      <c r="F2" s="1685"/>
      <c r="G2" s="1685"/>
      <c r="H2" s="1685"/>
      <c r="I2" s="1685"/>
      <c r="J2" s="1685"/>
      <c r="K2" s="1685"/>
      <c r="L2" s="1685"/>
      <c r="M2" s="1685"/>
      <c r="N2" s="1685"/>
      <c r="Q2" s="1685" t="s">
        <v>854</v>
      </c>
      <c r="R2" s="1685"/>
      <c r="S2" s="1685"/>
      <c r="T2" s="1685"/>
      <c r="U2" s="1685"/>
      <c r="V2" s="1685"/>
      <c r="W2" s="1685"/>
      <c r="X2" s="1685"/>
      <c r="Y2" s="1685"/>
      <c r="Z2" s="725"/>
    </row>
    <row r="3" spans="1:26" ht="18">
      <c r="D3" s="1610" t="s">
        <v>855</v>
      </c>
      <c r="E3" s="1610"/>
      <c r="F3" s="1610"/>
      <c r="G3" s="1610"/>
      <c r="H3" s="1610"/>
      <c r="I3" s="1610"/>
      <c r="J3" s="1610"/>
      <c r="K3" s="1610"/>
      <c r="L3" s="1610"/>
      <c r="M3" s="1610"/>
      <c r="N3" s="1610"/>
      <c r="Q3" s="1610" t="s">
        <v>855</v>
      </c>
      <c r="R3" s="1610"/>
      <c r="S3" s="1610"/>
      <c r="T3" s="1610"/>
      <c r="U3" s="1610"/>
      <c r="V3" s="1610"/>
      <c r="W3" s="1610"/>
      <c r="X3" s="1610"/>
      <c r="Y3" s="1610"/>
      <c r="Z3" s="725"/>
    </row>
    <row r="4" spans="1:26" s="9" customFormat="1" ht="18">
      <c r="A4" s="111" t="s">
        <v>39</v>
      </c>
      <c r="B4" s="112"/>
      <c r="C4" s="112"/>
      <c r="D4" s="112"/>
      <c r="E4" s="113"/>
      <c r="F4" s="111" t="s">
        <v>775</v>
      </c>
      <c r="G4" s="112"/>
      <c r="H4" s="112"/>
      <c r="I4" s="113"/>
      <c r="J4" s="111" t="s">
        <v>817</v>
      </c>
      <c r="K4" s="112"/>
      <c r="L4" s="112"/>
      <c r="M4" s="112"/>
      <c r="N4" s="113"/>
      <c r="O4" s="111" t="s">
        <v>39</v>
      </c>
      <c r="P4" s="112"/>
      <c r="Q4" s="113"/>
      <c r="R4" s="111" t="s">
        <v>775</v>
      </c>
      <c r="S4" s="112"/>
      <c r="T4" s="112"/>
      <c r="U4" s="113"/>
      <c r="V4" s="111" t="s">
        <v>817</v>
      </c>
      <c r="W4" s="112"/>
      <c r="X4" s="112"/>
      <c r="Y4" s="113"/>
      <c r="Z4" s="725"/>
    </row>
    <row r="5" spans="1:26" ht="18">
      <c r="A5" s="385" t="str">
        <f>INTRO!$D$34</f>
        <v>PART NUMBER</v>
      </c>
      <c r="B5" s="321"/>
      <c r="C5" s="321"/>
      <c r="D5" s="68"/>
      <c r="E5" s="69"/>
      <c r="F5" s="114"/>
      <c r="G5" s="140"/>
      <c r="H5" s="140"/>
      <c r="I5" s="141"/>
      <c r="J5" s="114"/>
      <c r="K5" s="140"/>
      <c r="L5" s="140"/>
      <c r="M5" s="140"/>
      <c r="N5" s="141"/>
      <c r="O5" s="385" t="str">
        <f>INTRO!$D$34</f>
        <v>PART NUMBER</v>
      </c>
      <c r="P5" s="321"/>
      <c r="Q5" s="386"/>
      <c r="R5" s="67" t="str">
        <f>IF(F5&lt;&gt;"",F5,"")</f>
        <v/>
      </c>
      <c r="S5" s="68"/>
      <c r="T5" s="68"/>
      <c r="U5" s="69"/>
      <c r="V5" s="67" t="str">
        <f>IF(J5&lt;&gt;"",J5,"")</f>
        <v/>
      </c>
      <c r="W5" s="68"/>
      <c r="X5" s="68"/>
      <c r="Y5" s="69"/>
      <c r="Z5" s="725"/>
    </row>
    <row r="6" spans="1:26" s="9" customFormat="1" ht="18">
      <c r="A6" s="111" t="s">
        <v>37</v>
      </c>
      <c r="B6" s="112"/>
      <c r="C6" s="112"/>
      <c r="D6" s="112"/>
      <c r="E6" s="113"/>
      <c r="F6" s="111" t="s">
        <v>777</v>
      </c>
      <c r="G6" s="112"/>
      <c r="H6" s="112"/>
      <c r="I6" s="113"/>
      <c r="J6" s="111" t="s">
        <v>818</v>
      </c>
      <c r="K6" s="112"/>
      <c r="L6" s="112"/>
      <c r="M6" s="112"/>
      <c r="N6" s="113"/>
      <c r="O6" s="111" t="s">
        <v>37</v>
      </c>
      <c r="P6" s="112"/>
      <c r="Q6" s="113"/>
      <c r="R6" s="111" t="s">
        <v>777</v>
      </c>
      <c r="S6" s="112"/>
      <c r="T6" s="112"/>
      <c r="U6" s="113"/>
      <c r="V6" s="111" t="s">
        <v>818</v>
      </c>
      <c r="W6" s="112"/>
      <c r="X6" s="112"/>
      <c r="Y6" s="113"/>
      <c r="Z6" s="725"/>
    </row>
    <row r="7" spans="1:26" ht="18">
      <c r="A7" s="385" t="str">
        <f>INTRO!$D$33</f>
        <v>PART NAME</v>
      </c>
      <c r="B7" s="68"/>
      <c r="C7" s="68"/>
      <c r="D7" s="68"/>
      <c r="E7" s="69"/>
      <c r="F7" s="114"/>
      <c r="G7" s="140"/>
      <c r="H7" s="140"/>
      <c r="I7" s="141"/>
      <c r="J7" s="114"/>
      <c r="K7" s="140"/>
      <c r="L7" s="140"/>
      <c r="M7" s="140"/>
      <c r="N7" s="141"/>
      <c r="O7" s="385" t="str">
        <f>INTRO!$D$33</f>
        <v>PART NAME</v>
      </c>
      <c r="P7" s="68"/>
      <c r="Q7" s="69"/>
      <c r="R7" s="67" t="str">
        <f>IF(F7&lt;&gt;"",F7,"")</f>
        <v/>
      </c>
      <c r="S7" s="68"/>
      <c r="T7" s="68"/>
      <c r="U7" s="69"/>
      <c r="V7" s="67" t="str">
        <f>IF(J7&lt;&gt;"",J7,"")</f>
        <v/>
      </c>
      <c r="W7" s="68"/>
      <c r="X7" s="68"/>
      <c r="Y7" s="69"/>
      <c r="Z7" s="725"/>
    </row>
    <row r="8" spans="1:26" s="9" customFormat="1">
      <c r="A8" s="111" t="s">
        <v>456</v>
      </c>
      <c r="B8" s="112"/>
      <c r="C8" s="112"/>
      <c r="D8" s="183" t="s">
        <v>856</v>
      </c>
      <c r="E8" s="184"/>
      <c r="F8" s="111" t="s">
        <v>779</v>
      </c>
      <c r="G8" s="112"/>
      <c r="H8" s="112"/>
      <c r="I8" s="113"/>
      <c r="J8" s="111" t="s">
        <v>821</v>
      </c>
      <c r="K8" s="112"/>
      <c r="L8" s="112"/>
      <c r="M8" s="112"/>
      <c r="N8" s="113"/>
      <c r="O8" s="111" t="s">
        <v>456</v>
      </c>
      <c r="P8" s="71"/>
      <c r="Q8" s="72"/>
      <c r="R8" s="111" t="s">
        <v>779</v>
      </c>
      <c r="S8" s="112"/>
      <c r="T8" s="112"/>
      <c r="U8" s="113"/>
      <c r="V8" s="111" t="s">
        <v>821</v>
      </c>
      <c r="W8" s="112"/>
      <c r="X8" s="112"/>
      <c r="Y8" s="113"/>
    </row>
    <row r="9" spans="1:26">
      <c r="A9" s="114"/>
      <c r="B9" s="140"/>
      <c r="C9" s="140"/>
      <c r="D9" s="900" t="s">
        <v>857</v>
      </c>
      <c r="E9" s="909" t="s">
        <v>858</v>
      </c>
      <c r="F9" s="114"/>
      <c r="G9" s="140"/>
      <c r="H9" s="140"/>
      <c r="I9" s="141"/>
      <c r="J9" s="114"/>
      <c r="K9" s="140"/>
      <c r="L9" s="140"/>
      <c r="M9" s="140"/>
      <c r="N9" s="141"/>
      <c r="O9" s="67" t="str">
        <f>IF(A9&lt;&gt;"",A9,"")</f>
        <v/>
      </c>
      <c r="P9" s="68"/>
      <c r="Q9" s="69"/>
      <c r="R9" s="67" t="str">
        <f>IF(F9&lt;&gt;"",F9,"")</f>
        <v/>
      </c>
      <c r="S9" s="68"/>
      <c r="T9" s="68"/>
      <c r="U9" s="69"/>
      <c r="V9" s="67" t="str">
        <f>IF(J9&lt;&gt;"",J9,"")</f>
        <v/>
      </c>
      <c r="W9" s="68"/>
      <c r="X9" s="68"/>
      <c r="Y9" s="69"/>
    </row>
    <row r="10" spans="1:26">
      <c r="A10" s="111" t="s">
        <v>859</v>
      </c>
      <c r="B10" s="112"/>
      <c r="C10" s="112"/>
      <c r="D10" s="112"/>
      <c r="E10" s="113"/>
      <c r="F10" s="111" t="s">
        <v>860</v>
      </c>
      <c r="G10" s="113"/>
      <c r="H10" s="111" t="s">
        <v>861</v>
      </c>
      <c r="I10" s="113"/>
      <c r="J10" s="111" t="s">
        <v>862</v>
      </c>
      <c r="K10" s="113"/>
      <c r="L10" s="111" t="s">
        <v>778</v>
      </c>
      <c r="M10" s="112"/>
      <c r="N10" s="113"/>
      <c r="O10" s="111" t="s">
        <v>859</v>
      </c>
      <c r="P10" s="71"/>
      <c r="Q10" s="72"/>
      <c r="R10" s="111" t="s">
        <v>860</v>
      </c>
      <c r="S10" s="113"/>
      <c r="T10" s="111" t="s">
        <v>861</v>
      </c>
      <c r="U10" s="113"/>
      <c r="V10" s="111" t="s">
        <v>862</v>
      </c>
      <c r="W10" s="113"/>
      <c r="X10" s="111" t="s">
        <v>778</v>
      </c>
      <c r="Y10" s="113"/>
    </row>
    <row r="11" spans="1:26">
      <c r="A11" s="114"/>
      <c r="B11" s="140"/>
      <c r="C11" s="140"/>
      <c r="D11" s="140"/>
      <c r="E11" s="141"/>
      <c r="F11" s="185" t="str">
        <f>IF(C15&lt;&gt;"",COUNT(C15:C17),"")</f>
        <v/>
      </c>
      <c r="G11" s="186"/>
      <c r="H11" s="185" t="str">
        <f>IF(C15&lt;&gt;"",COUNT(C15:L15),"")</f>
        <v/>
      </c>
      <c r="I11" s="186"/>
      <c r="J11" s="185" t="str">
        <f>IF(C15&lt;&gt;"",COUNT(C15,C20,C25),"")</f>
        <v/>
      </c>
      <c r="K11" s="187"/>
      <c r="L11" s="114"/>
      <c r="M11" s="140"/>
      <c r="N11" s="141"/>
      <c r="O11" s="67" t="str">
        <f>IF(A11&lt;&gt;"",A11,"")</f>
        <v/>
      </c>
      <c r="P11" s="68"/>
      <c r="Q11" s="69"/>
      <c r="R11" s="188" t="str">
        <f>F11</f>
        <v/>
      </c>
      <c r="S11" s="187"/>
      <c r="T11" s="188" t="str">
        <f>H11</f>
        <v/>
      </c>
      <c r="U11" s="187"/>
      <c r="V11" s="188" t="str">
        <f>J11</f>
        <v/>
      </c>
      <c r="W11" s="187"/>
      <c r="X11" s="67" t="str">
        <f>IF(L11&lt;&gt;"",L11,"")</f>
        <v/>
      </c>
      <c r="Y11" s="69"/>
    </row>
    <row r="12" spans="1:26" ht="13.5" thickBot="1">
      <c r="D12" s="189"/>
      <c r="E12" s="189" t="str">
        <f>IF(D9&gt;E9,"ENTER LOWER TOLERANCE IN D9","")</f>
        <v/>
      </c>
      <c r="F12" s="2" t="str">
        <f>IF(C15&lt;&gt;"",IF(F11*H11*J11&lt;90,"DERIVED RESULTS MAY NOT BE STATISTICALLY SOUND",""),"")</f>
        <v/>
      </c>
      <c r="G12" s="4"/>
      <c r="I12" s="4"/>
      <c r="K12" s="4"/>
      <c r="S12" s="4"/>
      <c r="U12" s="4"/>
      <c r="W12" s="4"/>
    </row>
    <row r="13" spans="1:26" ht="15.75">
      <c r="A13" s="190" t="s">
        <v>863</v>
      </c>
      <c r="B13" s="131"/>
      <c r="C13" s="307" t="s">
        <v>489</v>
      </c>
      <c r="D13" s="192"/>
      <c r="E13" s="192"/>
      <c r="F13" s="192"/>
      <c r="G13" s="192"/>
      <c r="H13" s="192"/>
      <c r="I13" s="192"/>
      <c r="J13" s="192"/>
      <c r="K13" s="192"/>
      <c r="L13" s="193"/>
      <c r="M13" s="194" t="s">
        <v>864</v>
      </c>
      <c r="N13" s="195"/>
      <c r="O13" s="196"/>
      <c r="P13" s="197"/>
      <c r="Q13" s="197"/>
      <c r="R13" s="198" t="s">
        <v>793</v>
      </c>
      <c r="S13" s="197"/>
      <c r="T13" s="197"/>
      <c r="U13" s="199"/>
      <c r="V13" s="941" t="s">
        <v>865</v>
      </c>
      <c r="W13" s="942"/>
      <c r="X13" s="200"/>
      <c r="Y13" s="201"/>
    </row>
    <row r="14" spans="1:26" ht="15.75" customHeight="1" thickBot="1">
      <c r="A14" s="202" t="s">
        <v>866</v>
      </c>
      <c r="B14" s="203"/>
      <c r="C14" s="204">
        <v>1</v>
      </c>
      <c r="D14" s="204">
        <v>2</v>
      </c>
      <c r="E14" s="204">
        <v>3</v>
      </c>
      <c r="F14" s="204">
        <v>4</v>
      </c>
      <c r="G14" s="204">
        <v>5</v>
      </c>
      <c r="H14" s="204">
        <v>6</v>
      </c>
      <c r="I14" s="204">
        <v>7</v>
      </c>
      <c r="J14" s="204">
        <v>8</v>
      </c>
      <c r="K14" s="204">
        <v>9</v>
      </c>
      <c r="L14" s="204">
        <v>10</v>
      </c>
      <c r="M14" s="63"/>
      <c r="N14" s="205"/>
      <c r="O14" s="206" t="s">
        <v>867</v>
      </c>
      <c r="P14" s="71"/>
      <c r="Q14" s="71"/>
      <c r="R14" s="71"/>
      <c r="S14" s="71"/>
      <c r="T14" s="71"/>
      <c r="U14" s="72"/>
      <c r="V14" s="70"/>
      <c r="W14" s="71"/>
      <c r="X14" s="71"/>
      <c r="Y14" s="207"/>
    </row>
    <row r="15" spans="1:26" ht="18" customHeight="1">
      <c r="A15" s="208" t="s">
        <v>868</v>
      </c>
      <c r="B15" s="209">
        <v>1</v>
      </c>
      <c r="C15" s="210"/>
      <c r="D15" s="210"/>
      <c r="E15" s="210"/>
      <c r="F15" s="210"/>
      <c r="G15" s="210"/>
      <c r="H15" s="210"/>
      <c r="I15" s="210"/>
      <c r="J15" s="210"/>
      <c r="K15" s="210"/>
      <c r="L15" s="210"/>
      <c r="M15" s="211"/>
      <c r="N15" s="212" t="str">
        <f t="shared" ref="N15:N29" si="0">IF(C15&lt;&gt;"",AVERAGE(C15:L15),"")</f>
        <v/>
      </c>
      <c r="O15" s="890" t="s">
        <v>869</v>
      </c>
      <c r="P15" s="4" t="s">
        <v>797</v>
      </c>
      <c r="Q15" s="213" t="s">
        <v>870</v>
      </c>
      <c r="T15" s="214" t="s">
        <v>860</v>
      </c>
      <c r="U15" s="215" t="s">
        <v>871</v>
      </c>
      <c r="V15" s="106" t="s">
        <v>872</v>
      </c>
      <c r="W15" s="4" t="s">
        <v>797</v>
      </c>
      <c r="X15" s="2" t="s">
        <v>873</v>
      </c>
      <c r="Y15" s="216"/>
    </row>
    <row r="16" spans="1:26" ht="18" customHeight="1">
      <c r="A16" s="217">
        <v>2</v>
      </c>
      <c r="B16" s="905">
        <v>2</v>
      </c>
      <c r="C16" s="218"/>
      <c r="D16" s="218"/>
      <c r="E16" s="218"/>
      <c r="F16" s="218"/>
      <c r="G16" s="218"/>
      <c r="H16" s="218"/>
      <c r="I16" s="218"/>
      <c r="J16" s="218"/>
      <c r="K16" s="218"/>
      <c r="L16" s="218"/>
      <c r="M16" s="68"/>
      <c r="N16" s="219" t="str">
        <f t="shared" si="0"/>
        <v/>
      </c>
      <c r="O16" s="684"/>
      <c r="P16" s="4" t="s">
        <v>797</v>
      </c>
      <c r="Q16" s="2" t="str">
        <f>IF(C15&lt;&gt;"",CONCATENATE(TEXT($N$32,"0.000")," x ",CHOOSE($F$11,0,U16,U17)),"")</f>
        <v/>
      </c>
      <c r="T16" s="220">
        <v>2</v>
      </c>
      <c r="U16" s="902">
        <v>0.88649999999999995</v>
      </c>
      <c r="V16" s="106"/>
      <c r="W16" s="4" t="s">
        <v>797</v>
      </c>
      <c r="X16" s="2" t="str">
        <f>IF(C15&lt;&gt;"",CONCATENATE("100(",TEXT($Q$17,"0.000"),"/",TEXT($Q$35,"0.000"),")"),"")</f>
        <v/>
      </c>
      <c r="Y16" s="216"/>
    </row>
    <row r="17" spans="1:25" ht="18" customHeight="1">
      <c r="A17" s="221">
        <f>A16+1</f>
        <v>3</v>
      </c>
      <c r="B17" s="180">
        <v>3</v>
      </c>
      <c r="C17" s="218"/>
      <c r="D17" s="218"/>
      <c r="E17" s="218"/>
      <c r="F17" s="218"/>
      <c r="G17" s="218"/>
      <c r="H17" s="218"/>
      <c r="I17" s="218"/>
      <c r="J17" s="218"/>
      <c r="K17" s="218"/>
      <c r="L17" s="218"/>
      <c r="M17" s="68"/>
      <c r="N17" s="219" t="str">
        <f t="shared" si="0"/>
        <v/>
      </c>
      <c r="O17" s="222"/>
      <c r="P17" s="901" t="s">
        <v>797</v>
      </c>
      <c r="Q17" s="167" t="str">
        <f>IF(C15&lt;&gt;"",$N$32*(CHOOSE($F$11,0,U16,U17)),"")</f>
        <v/>
      </c>
      <c r="R17" s="68"/>
      <c r="S17" s="68"/>
      <c r="T17" s="223">
        <v>3</v>
      </c>
      <c r="U17" s="180">
        <v>0.5907</v>
      </c>
      <c r="V17" s="67"/>
      <c r="W17" s="901" t="s">
        <v>797</v>
      </c>
      <c r="X17" s="224" t="str">
        <f>IF(C15&lt;&gt;"",100*($Q$17/$Q$35),"")</f>
        <v/>
      </c>
      <c r="Y17" s="225"/>
    </row>
    <row r="18" spans="1:25" ht="18" customHeight="1">
      <c r="A18" s="221">
        <f>A17+1</f>
        <v>4</v>
      </c>
      <c r="B18" s="180" t="s">
        <v>874</v>
      </c>
      <c r="C18" s="908" t="str">
        <f t="shared" ref="C18:L18" si="1">IF(C15&lt;&gt;"",SUM(C15:C17)/COUNT(C15:C17),"")</f>
        <v/>
      </c>
      <c r="D18" s="908" t="str">
        <f t="shared" si="1"/>
        <v/>
      </c>
      <c r="E18" s="908" t="str">
        <f t="shared" si="1"/>
        <v/>
      </c>
      <c r="F18" s="908" t="str">
        <f t="shared" si="1"/>
        <v/>
      </c>
      <c r="G18" s="908" t="str">
        <f t="shared" si="1"/>
        <v/>
      </c>
      <c r="H18" s="908" t="str">
        <f t="shared" si="1"/>
        <v/>
      </c>
      <c r="I18" s="908" t="str">
        <f t="shared" si="1"/>
        <v/>
      </c>
      <c r="J18" s="908" t="str">
        <f t="shared" si="1"/>
        <v/>
      </c>
      <c r="K18" s="908" t="str">
        <f t="shared" si="1"/>
        <v/>
      </c>
      <c r="L18" s="908" t="str">
        <f t="shared" si="1"/>
        <v/>
      </c>
      <c r="M18" s="226" t="s">
        <v>875</v>
      </c>
      <c r="N18" s="219" t="str">
        <f t="shared" si="0"/>
        <v/>
      </c>
      <c r="O18" s="206" t="s">
        <v>876</v>
      </c>
      <c r="P18" s="71"/>
      <c r="Q18" s="71"/>
      <c r="R18" s="71"/>
      <c r="S18" s="71"/>
      <c r="T18" s="71"/>
      <c r="U18" s="72"/>
      <c r="V18" s="70"/>
      <c r="W18" s="71"/>
      <c r="X18" s="71"/>
      <c r="Y18" s="207"/>
    </row>
    <row r="19" spans="1:25" ht="18" customHeight="1" thickBot="1">
      <c r="A19" s="227">
        <f>A18+1</f>
        <v>5</v>
      </c>
      <c r="B19" s="228" t="s">
        <v>798</v>
      </c>
      <c r="C19" s="229" t="str">
        <f t="shared" ref="C19:L19" si="2">IF(C15&lt;&gt;"",MAX(C15:C17)-MIN(C15:C17),"")</f>
        <v/>
      </c>
      <c r="D19" s="229" t="str">
        <f t="shared" si="2"/>
        <v/>
      </c>
      <c r="E19" s="229" t="str">
        <f t="shared" si="2"/>
        <v/>
      </c>
      <c r="F19" s="229" t="str">
        <f t="shared" si="2"/>
        <v/>
      </c>
      <c r="G19" s="229" t="str">
        <f t="shared" si="2"/>
        <v/>
      </c>
      <c r="H19" s="229" t="str">
        <f t="shared" si="2"/>
        <v/>
      </c>
      <c r="I19" s="229" t="str">
        <f t="shared" si="2"/>
        <v/>
      </c>
      <c r="J19" s="229" t="str">
        <f t="shared" si="2"/>
        <v/>
      </c>
      <c r="K19" s="229" t="str">
        <f t="shared" si="2"/>
        <v/>
      </c>
      <c r="L19" s="229" t="str">
        <f t="shared" si="2"/>
        <v/>
      </c>
      <c r="M19" s="230" t="s">
        <v>877</v>
      </c>
      <c r="N19" s="219" t="str">
        <f t="shared" si="0"/>
        <v/>
      </c>
      <c r="O19" s="890" t="s">
        <v>878</v>
      </c>
      <c r="P19" s="4" t="s">
        <v>797</v>
      </c>
      <c r="Q19" s="2" t="s">
        <v>879</v>
      </c>
      <c r="U19" s="65"/>
      <c r="V19" s="106" t="s">
        <v>880</v>
      </c>
      <c r="W19" s="4" t="s">
        <v>797</v>
      </c>
      <c r="X19" s="2" t="s">
        <v>881</v>
      </c>
      <c r="Y19" s="216"/>
    </row>
    <row r="20" spans="1:25" ht="18" customHeight="1">
      <c r="A20" s="208" t="s">
        <v>882</v>
      </c>
      <c r="B20" s="209">
        <v>1</v>
      </c>
      <c r="C20" s="210"/>
      <c r="D20" s="210"/>
      <c r="E20" s="210"/>
      <c r="F20" s="210"/>
      <c r="G20" s="210"/>
      <c r="H20" s="210"/>
      <c r="I20" s="210"/>
      <c r="J20" s="210"/>
      <c r="K20" s="210"/>
      <c r="L20" s="210"/>
      <c r="M20" s="211"/>
      <c r="N20" s="212" t="str">
        <f t="shared" si="0"/>
        <v/>
      </c>
      <c r="O20" s="684"/>
      <c r="P20" s="4" t="s">
        <v>797</v>
      </c>
      <c r="Q20" s="158" t="str">
        <f>IF(C15&lt;&gt;"",CONCATENATE("{(",TEXT($N$33,"0.00")," x ",CHOOSE($J$11,0,T23,U23),")^2 - (",TEXT($Q$17,"0.00")," ^2/(",$H$11," x ",$F$11,"))}^1/2"),"")</f>
        <v/>
      </c>
      <c r="U20" s="65"/>
      <c r="V20" s="106"/>
      <c r="W20" s="4" t="s">
        <v>797</v>
      </c>
      <c r="X20" s="2" t="str">
        <f>IF(C15&lt;&gt;"",CONCATENATE("100(",TEXT($Q$21,"0.000"),"/",TEXT($Q$35,"0.000"),")"),"")</f>
        <v/>
      </c>
      <c r="Y20" s="216"/>
    </row>
    <row r="21" spans="1:25" ht="18" customHeight="1">
      <c r="A21" s="221">
        <v>7</v>
      </c>
      <c r="B21" s="905">
        <v>2</v>
      </c>
      <c r="C21" s="218"/>
      <c r="D21" s="218"/>
      <c r="E21" s="218"/>
      <c r="F21" s="218"/>
      <c r="G21" s="218"/>
      <c r="H21" s="218"/>
      <c r="I21" s="218"/>
      <c r="J21" s="218"/>
      <c r="K21" s="218"/>
      <c r="L21" s="218"/>
      <c r="M21" s="68"/>
      <c r="N21" s="219" t="str">
        <f t="shared" si="0"/>
        <v/>
      </c>
      <c r="O21" s="684"/>
      <c r="P21" s="4" t="s">
        <v>797</v>
      </c>
      <c r="Q21" s="231" t="str">
        <f>IF(C15="","",IF(($N$33*CHOOSE($J$11,0,T23,U23))^2-$Q$17^2/($H$11*$F$11)&lt;0,0,(($N$33*CHOOSE($J$11,0,T23,U23))^2-$Q$17^2/($H$11*$F$11))^(1/2)))</f>
        <v/>
      </c>
      <c r="U21" s="65"/>
      <c r="V21" s="106"/>
      <c r="W21" s="4" t="s">
        <v>797</v>
      </c>
      <c r="X21" s="232" t="str">
        <f>IF(C15&lt;&gt;"",100*($Q$21/$Q$35),"")</f>
        <v/>
      </c>
      <c r="Y21" s="216"/>
    </row>
    <row r="22" spans="1:25" ht="18" customHeight="1">
      <c r="A22" s="221">
        <f>A21+1</f>
        <v>8</v>
      </c>
      <c r="B22" s="180">
        <v>3</v>
      </c>
      <c r="C22" s="218"/>
      <c r="D22" s="218"/>
      <c r="E22" s="218"/>
      <c r="F22" s="218"/>
      <c r="G22" s="218"/>
      <c r="H22" s="218"/>
      <c r="I22" s="218"/>
      <c r="J22" s="218"/>
      <c r="K22" s="218"/>
      <c r="L22" s="218"/>
      <c r="M22" s="68"/>
      <c r="N22" s="219" t="str">
        <f t="shared" si="0"/>
        <v/>
      </c>
      <c r="O22" s="684"/>
      <c r="P22" s="4"/>
      <c r="Q22" s="231"/>
      <c r="S22" s="233" t="s">
        <v>862</v>
      </c>
      <c r="T22" s="214">
        <v>2</v>
      </c>
      <c r="U22" s="214">
        <v>3</v>
      </c>
      <c r="V22" s="67"/>
      <c r="W22" s="68"/>
      <c r="X22" s="68"/>
      <c r="Y22" s="225"/>
    </row>
    <row r="23" spans="1:25" ht="18" customHeight="1">
      <c r="A23" s="221">
        <f>A22+1</f>
        <v>9</v>
      </c>
      <c r="B23" s="180" t="s">
        <v>874</v>
      </c>
      <c r="C23" s="908" t="str">
        <f t="shared" ref="C23:L23" si="3">IF(C20&lt;&gt;"",SUM(C20:C22)/COUNT(C20:C22),"")</f>
        <v/>
      </c>
      <c r="D23" s="908" t="str">
        <f t="shared" si="3"/>
        <v/>
      </c>
      <c r="E23" s="908" t="str">
        <f t="shared" si="3"/>
        <v/>
      </c>
      <c r="F23" s="908" t="str">
        <f t="shared" si="3"/>
        <v/>
      </c>
      <c r="G23" s="908" t="str">
        <f t="shared" si="3"/>
        <v/>
      </c>
      <c r="H23" s="908" t="str">
        <f t="shared" si="3"/>
        <v/>
      </c>
      <c r="I23" s="908" t="str">
        <f t="shared" si="3"/>
        <v/>
      </c>
      <c r="J23" s="908" t="str">
        <f t="shared" si="3"/>
        <v/>
      </c>
      <c r="K23" s="908" t="str">
        <f t="shared" si="3"/>
        <v/>
      </c>
      <c r="L23" s="908" t="str">
        <f t="shared" si="3"/>
        <v/>
      </c>
      <c r="M23" s="226" t="s">
        <v>883</v>
      </c>
      <c r="N23" s="219" t="str">
        <f t="shared" si="0"/>
        <v/>
      </c>
      <c r="O23" s="222" t="s">
        <v>884</v>
      </c>
      <c r="P23" s="68"/>
      <c r="Q23" s="68"/>
      <c r="R23" s="68"/>
      <c r="S23" s="154" t="s">
        <v>885</v>
      </c>
      <c r="T23" s="154">
        <v>0.7087</v>
      </c>
      <c r="U23" s="234">
        <v>0.52359999999999995</v>
      </c>
      <c r="V23" s="70"/>
      <c r="W23" s="71"/>
      <c r="X23" s="71"/>
      <c r="Y23" s="207"/>
    </row>
    <row r="24" spans="1:25" ht="18" customHeight="1" thickBot="1">
      <c r="A24" s="227">
        <f>A23+1</f>
        <v>10</v>
      </c>
      <c r="B24" s="228" t="s">
        <v>798</v>
      </c>
      <c r="C24" s="229" t="str">
        <f t="shared" ref="C24:L24" si="4">IF(C20&lt;&gt;"",MAX(C20:C22)-MIN(C20:C22),"")</f>
        <v/>
      </c>
      <c r="D24" s="229" t="str">
        <f t="shared" si="4"/>
        <v/>
      </c>
      <c r="E24" s="229" t="str">
        <f t="shared" si="4"/>
        <v/>
      </c>
      <c r="F24" s="229" t="str">
        <f t="shared" si="4"/>
        <v/>
      </c>
      <c r="G24" s="229" t="str">
        <f t="shared" si="4"/>
        <v/>
      </c>
      <c r="H24" s="229" t="str">
        <f t="shared" si="4"/>
        <v/>
      </c>
      <c r="I24" s="229" t="str">
        <f t="shared" si="4"/>
        <v/>
      </c>
      <c r="J24" s="229" t="str">
        <f t="shared" si="4"/>
        <v/>
      </c>
      <c r="K24" s="229" t="str">
        <f t="shared" si="4"/>
        <v/>
      </c>
      <c r="L24" s="229" t="str">
        <f t="shared" si="4"/>
        <v/>
      </c>
      <c r="M24" s="230" t="s">
        <v>886</v>
      </c>
      <c r="N24" s="219" t="str">
        <f t="shared" si="0"/>
        <v/>
      </c>
      <c r="O24" s="206" t="s">
        <v>887</v>
      </c>
      <c r="P24" s="71"/>
      <c r="Q24" s="71"/>
      <c r="R24" s="71"/>
      <c r="S24" s="71"/>
      <c r="T24" s="71"/>
      <c r="U24" s="72"/>
      <c r="V24" s="106" t="s">
        <v>888</v>
      </c>
      <c r="W24" s="4" t="s">
        <v>797</v>
      </c>
      <c r="X24" s="2" t="s">
        <v>889</v>
      </c>
      <c r="Y24" s="216"/>
    </row>
    <row r="25" spans="1:25" ht="18" customHeight="1">
      <c r="A25" s="208" t="s">
        <v>890</v>
      </c>
      <c r="B25" s="209">
        <v>1</v>
      </c>
      <c r="C25" s="210"/>
      <c r="D25" s="210"/>
      <c r="E25" s="210"/>
      <c r="F25" s="210"/>
      <c r="G25" s="210"/>
      <c r="H25" s="210"/>
      <c r="I25" s="210"/>
      <c r="J25" s="210"/>
      <c r="K25" s="210"/>
      <c r="L25" s="210"/>
      <c r="M25" s="211"/>
      <c r="N25" s="212" t="str">
        <f t="shared" si="0"/>
        <v/>
      </c>
      <c r="O25" s="890" t="s">
        <v>891</v>
      </c>
      <c r="P25" s="4" t="s">
        <v>797</v>
      </c>
      <c r="Q25" s="2" t="s">
        <v>892</v>
      </c>
      <c r="T25" s="214" t="s">
        <v>861</v>
      </c>
      <c r="U25" s="215" t="s">
        <v>893</v>
      </c>
      <c r="V25" s="106"/>
      <c r="W25" s="4" t="s">
        <v>797</v>
      </c>
      <c r="X25" s="2" t="str">
        <f>IF(C15&lt;&gt;"",CONCATENATE("100(",TEXT($Q$27,"0.000"),"/",TEXT($Q$35,"0.000"),")"),"")</f>
        <v/>
      </c>
      <c r="Y25" s="216"/>
    </row>
    <row r="26" spans="1:25" ht="18" customHeight="1">
      <c r="A26" s="221">
        <v>12</v>
      </c>
      <c r="B26" s="905">
        <v>2</v>
      </c>
      <c r="C26" s="218"/>
      <c r="D26" s="218"/>
      <c r="E26" s="218"/>
      <c r="F26" s="218"/>
      <c r="G26" s="218"/>
      <c r="H26" s="218"/>
      <c r="I26" s="218"/>
      <c r="J26" s="218"/>
      <c r="K26" s="218"/>
      <c r="L26" s="218"/>
      <c r="M26" s="68"/>
      <c r="N26" s="219" t="str">
        <f t="shared" si="0"/>
        <v/>
      </c>
      <c r="O26" s="684"/>
      <c r="P26" s="4" t="s">
        <v>797</v>
      </c>
      <c r="Q26" s="235" t="str">
        <f>IF(C15&lt;&gt;"",CONCATENATE("{(",TEXT($Q$17,"0.000"),"^2 + ",TEXT($Q$21,"0.000"),"^2)}^1/2"),"")</f>
        <v/>
      </c>
      <c r="T26" s="220">
        <v>2</v>
      </c>
      <c r="U26" s="236">
        <v>0.7087</v>
      </c>
      <c r="V26" s="106"/>
      <c r="W26" s="4" t="s">
        <v>797</v>
      </c>
      <c r="X26" s="232" t="str">
        <f>IF(C15&lt;&gt;"",100*($Q$27/$Q$35),"")</f>
        <v/>
      </c>
      <c r="Y26" s="216"/>
    </row>
    <row r="27" spans="1:25" ht="18" customHeight="1">
      <c r="A27" s="221">
        <f>A26+1</f>
        <v>13</v>
      </c>
      <c r="B27" s="180">
        <v>3</v>
      </c>
      <c r="C27" s="218"/>
      <c r="D27" s="218"/>
      <c r="E27" s="218"/>
      <c r="F27" s="218"/>
      <c r="G27" s="218"/>
      <c r="H27" s="218"/>
      <c r="I27" s="218"/>
      <c r="J27" s="218"/>
      <c r="K27" s="218"/>
      <c r="L27" s="218"/>
      <c r="M27" s="68"/>
      <c r="N27" s="219" t="str">
        <f t="shared" si="0"/>
        <v/>
      </c>
      <c r="O27" s="222"/>
      <c r="P27" s="901" t="s">
        <v>797</v>
      </c>
      <c r="Q27" s="168" t="str">
        <f>IF(C15&lt;&gt;"",($Q$17^2+$Q$21^2)^(1/2),"")</f>
        <v/>
      </c>
      <c r="R27" s="68"/>
      <c r="S27" s="68"/>
      <c r="T27" s="220">
        <v>3</v>
      </c>
      <c r="U27" s="236">
        <v>0.52359999999999995</v>
      </c>
      <c r="V27" s="237" t="str">
        <f>IF(C16&lt;&gt;"",IF(X26&lt;10,"Gage system O.K",IF(X26&lt;30,"Gage system may be acceptable","Gage system needs improvement")),"")</f>
        <v/>
      </c>
      <c r="W27" s="3"/>
      <c r="X27" s="238"/>
      <c r="Y27" s="239"/>
    </row>
    <row r="28" spans="1:25" ht="18" customHeight="1">
      <c r="A28" s="221">
        <f>A27+1</f>
        <v>14</v>
      </c>
      <c r="B28" s="180" t="s">
        <v>874</v>
      </c>
      <c r="C28" s="908" t="str">
        <f t="shared" ref="C28:L28" si="5">IF(C25&lt;&gt;"",SUM(C25:C27)/COUNT(C25:C27),"")</f>
        <v/>
      </c>
      <c r="D28" s="908" t="str">
        <f t="shared" si="5"/>
        <v/>
      </c>
      <c r="E28" s="908" t="str">
        <f t="shared" si="5"/>
        <v/>
      </c>
      <c r="F28" s="908" t="str">
        <f t="shared" si="5"/>
        <v/>
      </c>
      <c r="G28" s="908" t="str">
        <f t="shared" si="5"/>
        <v/>
      </c>
      <c r="H28" s="908" t="str">
        <f t="shared" si="5"/>
        <v/>
      </c>
      <c r="I28" s="908" t="str">
        <f t="shared" si="5"/>
        <v/>
      </c>
      <c r="J28" s="908" t="str">
        <f t="shared" si="5"/>
        <v/>
      </c>
      <c r="K28" s="908" t="str">
        <f t="shared" si="5"/>
        <v/>
      </c>
      <c r="L28" s="908" t="str">
        <f t="shared" si="5"/>
        <v/>
      </c>
      <c r="M28" s="226" t="s">
        <v>894</v>
      </c>
      <c r="N28" s="219" t="str">
        <f t="shared" si="0"/>
        <v/>
      </c>
      <c r="O28" s="206" t="s">
        <v>895</v>
      </c>
      <c r="P28" s="71"/>
      <c r="Q28" s="71"/>
      <c r="R28" s="71"/>
      <c r="S28" s="71"/>
      <c r="T28" s="220">
        <v>4</v>
      </c>
      <c r="U28" s="236">
        <v>0.44640000000000002</v>
      </c>
      <c r="V28" s="70"/>
      <c r="W28" s="71"/>
      <c r="X28" s="71"/>
      <c r="Y28" s="207"/>
    </row>
    <row r="29" spans="1:25" ht="18" customHeight="1" thickBot="1">
      <c r="A29" s="227">
        <f>A28+1</f>
        <v>15</v>
      </c>
      <c r="B29" s="228" t="s">
        <v>798</v>
      </c>
      <c r="C29" s="229" t="str">
        <f t="shared" ref="C29:L29" si="6">IF(C25&lt;&gt;"",MAX(C25:C27)-MIN(C25:C27),"")</f>
        <v/>
      </c>
      <c r="D29" s="229" t="str">
        <f t="shared" si="6"/>
        <v/>
      </c>
      <c r="E29" s="229" t="str">
        <f t="shared" si="6"/>
        <v/>
      </c>
      <c r="F29" s="229" t="str">
        <f t="shared" si="6"/>
        <v/>
      </c>
      <c r="G29" s="229" t="str">
        <f t="shared" si="6"/>
        <v/>
      </c>
      <c r="H29" s="229" t="str">
        <f t="shared" si="6"/>
        <v/>
      </c>
      <c r="I29" s="229" t="str">
        <f t="shared" si="6"/>
        <v/>
      </c>
      <c r="J29" s="229" t="str">
        <f t="shared" si="6"/>
        <v/>
      </c>
      <c r="K29" s="229" t="str">
        <f t="shared" si="6"/>
        <v/>
      </c>
      <c r="L29" s="229" t="str">
        <f t="shared" si="6"/>
        <v/>
      </c>
      <c r="M29" s="230" t="s">
        <v>896</v>
      </c>
      <c r="N29" s="219" t="str">
        <f t="shared" si="0"/>
        <v/>
      </c>
      <c r="O29" s="890" t="s">
        <v>897</v>
      </c>
      <c r="P29" s="4" t="s">
        <v>797</v>
      </c>
      <c r="Q29" s="2" t="s">
        <v>898</v>
      </c>
      <c r="T29" s="220">
        <v>5</v>
      </c>
      <c r="U29" s="236">
        <v>0.4032</v>
      </c>
      <c r="V29" s="106" t="s">
        <v>899</v>
      </c>
      <c r="W29" s="4" t="s">
        <v>797</v>
      </c>
      <c r="X29" s="2" t="s">
        <v>900</v>
      </c>
      <c r="Y29" s="216"/>
    </row>
    <row r="30" spans="1:25" ht="18" customHeight="1">
      <c r="A30" s="240" t="s">
        <v>901</v>
      </c>
      <c r="B30" s="131"/>
      <c r="C30" s="241"/>
      <c r="D30" s="241"/>
      <c r="E30" s="241"/>
      <c r="F30" s="241"/>
      <c r="G30" s="241"/>
      <c r="H30" s="241"/>
      <c r="I30" s="241"/>
      <c r="J30" s="241"/>
      <c r="K30" s="241"/>
      <c r="L30" s="241"/>
      <c r="M30" s="242" t="s">
        <v>902</v>
      </c>
      <c r="N30" s="243" t="str">
        <f>IF(C15&lt;&gt;"",AVERAGE(C31:L31),"")</f>
        <v/>
      </c>
      <c r="O30" s="890"/>
      <c r="P30" s="4" t="s">
        <v>797</v>
      </c>
      <c r="Q30" s="2" t="str">
        <f>IF(C15&lt;&gt;"",CONCATENATE(TEXT($N$31,"0.000")," x ",CHOOSE($H$11,0,U26,U27,U28,U29,U30,U31,U32,U33,U34)),"")</f>
        <v/>
      </c>
      <c r="T30" s="220">
        <v>6</v>
      </c>
      <c r="U30" s="236">
        <v>0.3745</v>
      </c>
      <c r="V30" s="106"/>
      <c r="W30" s="4" t="s">
        <v>797</v>
      </c>
      <c r="X30" s="158" t="str">
        <f>IF(C15&lt;&gt;"",CONCATENATE("100(",TEXT($Q$31,"0.000"),"/",TEXT($Q$35,"0.000"),")"),"")</f>
        <v/>
      </c>
      <c r="Y30" s="216"/>
    </row>
    <row r="31" spans="1:25" ht="18" customHeight="1" thickBot="1">
      <c r="A31" s="244" t="s">
        <v>903</v>
      </c>
      <c r="B31" s="203"/>
      <c r="C31" s="245" t="str">
        <f t="shared" ref="C31:L31" si="7">IF(C18&lt;&gt;"",SUM(C18,C23,C28)/COUNT(C18,C23,C28),"")</f>
        <v/>
      </c>
      <c r="D31" s="245" t="str">
        <f t="shared" si="7"/>
        <v/>
      </c>
      <c r="E31" s="245" t="str">
        <f t="shared" si="7"/>
        <v/>
      </c>
      <c r="F31" s="245" t="str">
        <f t="shared" si="7"/>
        <v/>
      </c>
      <c r="G31" s="245" t="str">
        <f t="shared" si="7"/>
        <v/>
      </c>
      <c r="H31" s="245" t="str">
        <f t="shared" si="7"/>
        <v/>
      </c>
      <c r="I31" s="245" t="str">
        <f t="shared" si="7"/>
        <v/>
      </c>
      <c r="J31" s="245" t="str">
        <f t="shared" si="7"/>
        <v/>
      </c>
      <c r="K31" s="245" t="str">
        <f t="shared" si="7"/>
        <v/>
      </c>
      <c r="L31" s="245" t="str">
        <f t="shared" si="7"/>
        <v/>
      </c>
      <c r="M31" s="246" t="s">
        <v>904</v>
      </c>
      <c r="N31" s="247" t="str">
        <f>IF(C15&lt;&gt;"",MAX(C31:L31)-MIN(C31:L31),"")</f>
        <v/>
      </c>
      <c r="O31" s="248"/>
      <c r="P31" s="901" t="s">
        <v>797</v>
      </c>
      <c r="Q31" s="168" t="str">
        <f>IF(C15&lt;&gt;"",$N$31*CHOOSE($H$11,0,U26,U27,U28,U29,U30,U31,U32,U33,U34),"")</f>
        <v/>
      </c>
      <c r="R31" s="68"/>
      <c r="S31" s="68"/>
      <c r="T31" s="220">
        <v>7</v>
      </c>
      <c r="U31" s="236">
        <v>0.35339999999999999</v>
      </c>
      <c r="V31" s="106"/>
      <c r="W31" s="4" t="s">
        <v>797</v>
      </c>
      <c r="X31" s="249" t="str">
        <f>IF(C15&lt;&gt;"",100*($Q$31/$Q$35),"")</f>
        <v/>
      </c>
      <c r="Y31" s="216"/>
    </row>
    <row r="32" spans="1:25" ht="18" customHeight="1">
      <c r="A32" s="250">
        <f>A29+2</f>
        <v>17</v>
      </c>
      <c r="B32" s="211" t="s">
        <v>905</v>
      </c>
      <c r="C32" s="211"/>
      <c r="D32" s="211"/>
      <c r="E32" s="211"/>
      <c r="F32" s="211"/>
      <c r="G32" s="211"/>
      <c r="H32" s="211"/>
      <c r="I32" s="211"/>
      <c r="J32" s="211"/>
      <c r="K32" s="211"/>
      <c r="L32" s="211"/>
      <c r="M32" s="251" t="s">
        <v>906</v>
      </c>
      <c r="N32" s="212" t="str">
        <f>IF(C15&lt;&gt;"",SUM(N19,N24,N29)/COUNT(C15,C20,C25),"")</f>
        <v/>
      </c>
      <c r="O32" s="206" t="s">
        <v>907</v>
      </c>
      <c r="P32" s="71"/>
      <c r="Q32" s="71"/>
      <c r="R32" s="71"/>
      <c r="S32" s="71"/>
      <c r="T32" s="220">
        <v>8</v>
      </c>
      <c r="U32" s="236">
        <v>0.33779999999999999</v>
      </c>
      <c r="V32" s="67"/>
      <c r="W32" s="68"/>
      <c r="X32" s="68"/>
      <c r="Y32" s="225"/>
    </row>
    <row r="33" spans="1:26" ht="18" customHeight="1">
      <c r="A33" s="252">
        <f>A32+1</f>
        <v>18</v>
      </c>
      <c r="B33" s="253" t="s">
        <v>908</v>
      </c>
      <c r="C33" s="132"/>
      <c r="D33" s="132"/>
      <c r="E33" s="132"/>
      <c r="F33" s="132"/>
      <c r="G33" s="132"/>
      <c r="H33" s="132"/>
      <c r="I33" s="132"/>
      <c r="J33" s="132"/>
      <c r="K33" s="132"/>
      <c r="L33" s="132"/>
      <c r="M33" s="254" t="s">
        <v>909</v>
      </c>
      <c r="N33" s="255" t="str">
        <f>IF(C15&lt;&gt;"",MAX(N18,N23,N28)-MIN(N18,N23,N28),"")</f>
        <v/>
      </c>
      <c r="O33" s="890" t="s">
        <v>910</v>
      </c>
      <c r="P33" s="4" t="s">
        <v>797</v>
      </c>
      <c r="Q33" s="2" t="s">
        <v>911</v>
      </c>
      <c r="T33" s="220">
        <v>9</v>
      </c>
      <c r="U33" s="236">
        <v>0.32469999999999999</v>
      </c>
      <c r="V33" s="106" t="s">
        <v>912</v>
      </c>
      <c r="W33" s="4" t="s">
        <v>797</v>
      </c>
      <c r="X33" s="2" t="s">
        <v>913</v>
      </c>
      <c r="Y33" s="216"/>
    </row>
    <row r="34" spans="1:26" ht="18" customHeight="1">
      <c r="A34" s="252">
        <f>A33+1</f>
        <v>19</v>
      </c>
      <c r="B34" s="923" t="s">
        <v>914</v>
      </c>
      <c r="C34" s="132"/>
      <c r="D34" s="132"/>
      <c r="E34" s="256" t="str">
        <f>IF(C15="","",IF(OR(G34&lt;&gt;"",H34&lt;&gt;"",I34&lt;&gt;""),"APPRAISER",""))</f>
        <v/>
      </c>
      <c r="F34" s="257"/>
      <c r="G34" s="258" t="str">
        <f>IF(C15="","",IF(OR(AND($C19&lt;&gt;"",$C19&gt;$N$34),AND($D19&lt;&gt;"",$D19&gt;$N$34),AND($E19&lt;&gt;"",$E19&gt;$N$34),AND($F19&lt;&gt;"",$F19&gt;$N$34),AND($G19&lt;&gt;"",$G19&gt;$N$34),AND($H19&lt;&gt;"",$H19&gt;$N$34),AND($I19&lt;&gt;"",$I19&gt;$N$34),AND($J19&lt;&gt;"",$J19&gt;$N$34),AND($K19&lt;&gt;"",$K19&gt;$N$34),AND($L19&lt;&gt;"",$L19&gt;$N$34)),"A",""))</f>
        <v/>
      </c>
      <c r="H34" s="258" t="str">
        <f>IF(C15="","",IF(OR(AND($C24&lt;&gt;"",$C24&gt;$N$34),AND($D24&lt;&gt;"",$D24&gt;$N$34),AND($E24&lt;&gt;"",$E24&gt;$N$34),AND($F24&lt;&gt;"",$F24&gt;$N$34),AND($G24&lt;&gt;"",$G24&gt;$N$34),AND($H24&lt;&gt;"",$H24&gt;$N$34),AND($I24&lt;&gt;"",$I24&gt;$N$34),AND($J24&lt;&gt;"",$J24&gt;$N$34),AND($K24&lt;&gt;"",$K24&gt;$N$34),AND($L24&lt;&gt;"",$L24&gt;$N$34)),"B",""))</f>
        <v/>
      </c>
      <c r="I34" s="258" t="str">
        <f>IF(C15="","",IF(OR(AND($C29&lt;&gt;"",$C29&gt;$N$34),AND($D29&lt;&gt;"",$D29&gt;$N$34),AND($E29&lt;&gt;"",$E29&gt;$N$34),AND($F29&lt;&gt;"",$F29&gt;$N$34),AND($G29&lt;&gt;"",$G29&gt;$N$34),AND($H29&lt;&gt;"",$H29&gt;$N$34),AND($I29&lt;&gt;"",$I29&gt;$N$34),AND($J29&lt;&gt;"",$J29&gt;$N$34),AND($K29&lt;&gt;"",$K29&gt;$N$34),AND($L29&lt;&gt;"",$L29&gt;$N$34)),"C",""))</f>
        <v/>
      </c>
      <c r="J34" s="257" t="str">
        <f>IF(C15="","",IF(OR(G34&lt;&gt;"",H34&lt;&gt;"",I34&lt;&gt;""),"OUT OF CONTROL",""))</f>
        <v/>
      </c>
      <c r="K34" s="132"/>
      <c r="L34" s="132"/>
      <c r="M34" s="259" t="s">
        <v>915</v>
      </c>
      <c r="N34" s="255" t="str">
        <f>IF(C15&lt;&gt;"",IF(F11=3,2.58*N32,3.27*N32),"")</f>
        <v/>
      </c>
      <c r="O34" s="890"/>
      <c r="P34" s="260" t="s">
        <v>797</v>
      </c>
      <c r="Q34" s="232" t="str">
        <f>IF(C15&lt;&gt;"",CONCATENATE("{(",TEXT($Q$27,"0.000"),"^2 + ",TEXT($Q$31,"0.000"),"^2)}^1/2"),"")</f>
        <v/>
      </c>
      <c r="T34" s="223">
        <v>10</v>
      </c>
      <c r="U34" s="261">
        <v>0.3145</v>
      </c>
      <c r="V34" s="64"/>
      <c r="W34" s="260" t="s">
        <v>797</v>
      </c>
      <c r="X34" s="158" t="str">
        <f>IF(C15&lt;&gt;"",CONCATENATE("1.41(",TEXT($Q$31,"0.000"),"/",TEXT($Q$27,"0.000"),")"),"")</f>
        <v/>
      </c>
      <c r="Y34" s="216"/>
      <c r="Z34" s="308"/>
    </row>
    <row r="35" spans="1:26" ht="18" customHeight="1">
      <c r="A35" s="262"/>
      <c r="B35" s="71"/>
      <c r="C35" s="71"/>
      <c r="D35" s="71"/>
      <c r="E35" s="71"/>
      <c r="F35" s="71"/>
      <c r="G35" s="71"/>
      <c r="H35" s="71"/>
      <c r="I35" s="71"/>
      <c r="J35" s="71"/>
      <c r="K35" s="71"/>
      <c r="L35" s="71"/>
      <c r="M35" s="71"/>
      <c r="N35" s="207"/>
      <c r="O35" s="890"/>
      <c r="P35" s="260" t="s">
        <v>797</v>
      </c>
      <c r="Q35" s="168" t="str">
        <f>IF(C15&lt;&gt;"",($Q$27^2+$Q$31^2)^(1/2),"")</f>
        <v/>
      </c>
      <c r="U35" s="72"/>
      <c r="W35" s="260" t="s">
        <v>797</v>
      </c>
      <c r="X35" s="263" t="str">
        <f>IF(C15&lt;&gt;"",TRUNC(1.41*($Q$31/$Q$27)),"")</f>
        <v/>
      </c>
      <c r="Y35" s="216"/>
    </row>
    <row r="36" spans="1:26" ht="18" customHeight="1">
      <c r="A36" s="264" t="s">
        <v>916</v>
      </c>
      <c r="N36" s="216"/>
      <c r="O36" s="248"/>
      <c r="P36" s="265"/>
      <c r="Q36" s="167"/>
      <c r="R36" s="68"/>
      <c r="S36" s="68"/>
      <c r="T36" s="68"/>
      <c r="U36" s="69"/>
      <c r="V36" s="1682" t="str">
        <f>IF(X35&lt;&gt;"",IF(X35&lt;5,"Gage discrimination low","Gage discrimination acceptable"),"")</f>
        <v/>
      </c>
      <c r="W36" s="1683"/>
      <c r="X36" s="1683"/>
      <c r="Y36" s="1684"/>
    </row>
    <row r="37" spans="1:26">
      <c r="A37" s="264" t="s">
        <v>917</v>
      </c>
      <c r="N37" s="216"/>
      <c r="O37" s="264"/>
      <c r="Y37" s="216"/>
    </row>
    <row r="38" spans="1:26">
      <c r="A38" s="264" t="s">
        <v>918</v>
      </c>
      <c r="N38" s="216"/>
      <c r="O38" s="684" t="s">
        <v>919</v>
      </c>
      <c r="Y38" s="216"/>
    </row>
    <row r="39" spans="1:26" ht="13.5" thickBot="1">
      <c r="A39" s="684"/>
      <c r="N39" s="216"/>
      <c r="O39" s="685"/>
      <c r="P39" s="266"/>
      <c r="Q39" s="686"/>
      <c r="R39" s="686"/>
      <c r="S39" s="686"/>
      <c r="T39" s="686"/>
      <c r="U39" s="686"/>
      <c r="V39" s="686"/>
      <c r="W39" s="686"/>
      <c r="X39" s="686"/>
      <c r="Y39" s="205"/>
    </row>
    <row r="40" spans="1:26">
      <c r="A40" s="264" t="s">
        <v>540</v>
      </c>
      <c r="B40" s="68"/>
      <c r="C40" s="68"/>
      <c r="D40" s="68"/>
      <c r="E40" s="68"/>
      <c r="F40" s="68"/>
      <c r="G40" s="68"/>
      <c r="H40" s="68"/>
      <c r="I40" s="68"/>
      <c r="J40" s="68"/>
      <c r="K40" s="68"/>
      <c r="L40" s="68"/>
      <c r="M40" s="68"/>
      <c r="N40" s="225"/>
    </row>
    <row r="41" spans="1:26">
      <c r="A41" s="264"/>
      <c r="B41" s="68"/>
      <c r="C41" s="68"/>
      <c r="D41" s="68"/>
      <c r="E41" s="68"/>
      <c r="F41" s="68"/>
      <c r="G41" s="68"/>
      <c r="H41" s="68"/>
      <c r="I41" s="68"/>
      <c r="J41" s="68"/>
      <c r="K41" s="68"/>
      <c r="L41" s="68"/>
      <c r="M41" s="68"/>
      <c r="N41" s="225"/>
    </row>
    <row r="42" spans="1:26" ht="13.5" thickBot="1">
      <c r="A42" s="685"/>
      <c r="B42" s="686"/>
      <c r="C42" s="686"/>
      <c r="D42" s="686"/>
      <c r="E42" s="686"/>
      <c r="F42" s="686"/>
      <c r="G42" s="686"/>
      <c r="H42" s="686"/>
      <c r="I42" s="686"/>
      <c r="J42" s="686"/>
      <c r="K42" s="686"/>
      <c r="L42" s="686"/>
      <c r="M42" s="686"/>
      <c r="N42" s="205"/>
    </row>
  </sheetData>
  <customSheetViews>
    <customSheetView guid="{4386EC60-C10A-4757-8A9B-A7E03A340F6B}" showPageBreaks="1" printArea="1" topLeftCell="A7">
      <selection activeCell="Q25" sqref="Q25"/>
      <colBreaks count="1" manualBreakCount="1">
        <brk id="14" max="1048575" man="1"/>
      </colBreaks>
      <pageMargins left="0" right="0" top="0" bottom="0" header="0" footer="0"/>
      <printOptions horizontalCentered="1" verticalCentered="1"/>
      <pageSetup scale="89" fitToWidth="2" orientation="portrait" r:id="rId1"/>
      <headerFooter alignWithMargins="0">
        <oddFooter xml:space="preserve">&amp;L&amp;P of &amp;N&amp;RPPAP: Revision 1.4
Date: 4/12/12
</oddFooter>
      </headerFooter>
    </customSheetView>
  </customSheetViews>
  <mergeCells count="7">
    <mergeCell ref="V36:Y36"/>
    <mergeCell ref="D1:N1"/>
    <mergeCell ref="D2:N2"/>
    <mergeCell ref="D3:N3"/>
    <mergeCell ref="Q1:Y1"/>
    <mergeCell ref="Q2:Y2"/>
    <mergeCell ref="Q3:Y3"/>
  </mergeCells>
  <phoneticPr fontId="26" type="noConversion"/>
  <printOptions horizontalCentered="1"/>
  <pageMargins left="0.17" right="0.25" top="0.41" bottom="0.68" header="0.17" footer="0.16"/>
  <pageSetup scale="80" fitToWidth="2"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colBreaks count="1" manualBreakCount="1">
    <brk id="14" max="1048575" man="1"/>
  </colBreaks>
  <drawing r:id="rId3"/>
  <legacyDrawing r:id="rId4"/>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8">
    <tabColor indexed="13"/>
  </sheetPr>
  <dimension ref="A1:Y42"/>
  <sheetViews>
    <sheetView zoomScaleNormal="100" workbookViewId="0">
      <selection activeCell="L59" sqref="L59"/>
    </sheetView>
  </sheetViews>
  <sheetFormatPr defaultColWidth="9.140625" defaultRowHeight="12.75"/>
  <cols>
    <col min="1" max="1" width="7.5703125" style="2" customWidth="1"/>
    <col min="2" max="2" width="4.85546875" style="2" customWidth="1"/>
    <col min="3" max="12" width="10" style="2" customWidth="1"/>
    <col min="13" max="13" width="5.140625" style="2" customWidth="1"/>
    <col min="14" max="14" width="9.140625" style="2"/>
    <col min="15" max="16" width="7.85546875" style="2" customWidth="1"/>
    <col min="17" max="19" width="12.85546875" style="2" customWidth="1"/>
    <col min="20" max="21" width="14.42578125" style="2" customWidth="1"/>
    <col min="22" max="22" width="9.140625" style="2" customWidth="1"/>
    <col min="23" max="23" width="8.140625" style="2" customWidth="1"/>
    <col min="24" max="25" width="11.7109375" style="2" customWidth="1"/>
    <col min="26" max="16384" width="9.140625" style="2"/>
  </cols>
  <sheetData>
    <row r="1" spans="1:25" ht="18">
      <c r="A1" s="943"/>
      <c r="B1" s="3"/>
      <c r="C1" s="3"/>
      <c r="D1" s="1685" t="s">
        <v>853</v>
      </c>
      <c r="E1" s="1685"/>
      <c r="F1" s="1685"/>
      <c r="G1" s="1685"/>
      <c r="H1" s="1685"/>
      <c r="I1" s="1685"/>
      <c r="J1" s="1685"/>
      <c r="K1" s="1685"/>
      <c r="L1" s="1685"/>
      <c r="M1" s="1685"/>
      <c r="N1" s="1685"/>
      <c r="P1" s="892"/>
      <c r="Q1" s="1685" t="s">
        <v>853</v>
      </c>
      <c r="R1" s="1685"/>
      <c r="S1" s="1685"/>
      <c r="T1" s="1685"/>
      <c r="U1" s="1685"/>
      <c r="V1" s="1685"/>
      <c r="W1" s="1685"/>
      <c r="X1" s="1685"/>
      <c r="Y1" s="1685"/>
    </row>
    <row r="2" spans="1:25" ht="18">
      <c r="B2" s="3"/>
      <c r="C2" s="3"/>
      <c r="D2" s="1685" t="s">
        <v>854</v>
      </c>
      <c r="E2" s="1685"/>
      <c r="F2" s="1685"/>
      <c r="G2" s="1685"/>
      <c r="H2" s="1685"/>
      <c r="I2" s="1685"/>
      <c r="J2" s="1685"/>
      <c r="K2" s="1685"/>
      <c r="L2" s="1685"/>
      <c r="M2" s="1685"/>
      <c r="N2" s="1685"/>
      <c r="P2" s="892"/>
      <c r="Q2" s="1685" t="s">
        <v>854</v>
      </c>
      <c r="R2" s="1685"/>
      <c r="S2" s="1685"/>
      <c r="T2" s="1685"/>
      <c r="U2" s="1685"/>
      <c r="V2" s="1685"/>
      <c r="W2" s="1685"/>
      <c r="X2" s="1685"/>
      <c r="Y2" s="1685"/>
    </row>
    <row r="3" spans="1:25">
      <c r="D3" s="1610" t="s">
        <v>855</v>
      </c>
      <c r="E3" s="1610"/>
      <c r="F3" s="1610"/>
      <c r="G3" s="1610"/>
      <c r="H3" s="1610"/>
      <c r="I3" s="1610"/>
      <c r="J3" s="1610"/>
      <c r="K3" s="1610"/>
      <c r="L3" s="1610"/>
      <c r="M3" s="1610"/>
      <c r="N3" s="1610"/>
      <c r="O3" s="892"/>
      <c r="P3" s="892"/>
      <c r="Q3" s="1610" t="s">
        <v>855</v>
      </c>
      <c r="R3" s="1610"/>
      <c r="S3" s="1610"/>
      <c r="T3" s="1610"/>
      <c r="U3" s="1610"/>
      <c r="V3" s="1610"/>
      <c r="W3" s="1610"/>
      <c r="X3" s="1610"/>
      <c r="Y3" s="1610"/>
    </row>
    <row r="4" spans="1:25" s="9" customFormat="1" ht="11.25">
      <c r="A4" s="111" t="s">
        <v>39</v>
      </c>
      <c r="B4" s="112"/>
      <c r="C4" s="112"/>
      <c r="D4" s="112"/>
      <c r="E4" s="113"/>
      <c r="F4" s="111" t="s">
        <v>775</v>
      </c>
      <c r="G4" s="112"/>
      <c r="H4" s="112"/>
      <c r="I4" s="113"/>
      <c r="J4" s="111" t="s">
        <v>817</v>
      </c>
      <c r="K4" s="112"/>
      <c r="L4" s="112"/>
      <c r="M4" s="112"/>
      <c r="N4" s="113"/>
      <c r="O4" s="111" t="s">
        <v>39</v>
      </c>
      <c r="P4" s="112"/>
      <c r="Q4" s="113"/>
      <c r="R4" s="111" t="s">
        <v>775</v>
      </c>
      <c r="S4" s="112"/>
      <c r="T4" s="112"/>
      <c r="U4" s="113"/>
      <c r="V4" s="111" t="s">
        <v>817</v>
      </c>
      <c r="W4" s="112"/>
      <c r="X4" s="112"/>
      <c r="Y4" s="113"/>
    </row>
    <row r="5" spans="1:25">
      <c r="A5" s="385" t="str">
        <f>INTRO!$D$34</f>
        <v>PART NUMBER</v>
      </c>
      <c r="B5" s="321"/>
      <c r="C5" s="321"/>
      <c r="D5" s="68"/>
      <c r="E5" s="69"/>
      <c r="F5" s="114"/>
      <c r="G5" s="140"/>
      <c r="H5" s="140"/>
      <c r="I5" s="141"/>
      <c r="J5" s="114"/>
      <c r="K5" s="140"/>
      <c r="L5" s="140"/>
      <c r="M5" s="140"/>
      <c r="N5" s="141"/>
      <c r="O5" s="385" t="str">
        <f>INTRO!$D$34</f>
        <v>PART NUMBER</v>
      </c>
      <c r="P5" s="68"/>
      <c r="Q5" s="69"/>
      <c r="R5" s="67" t="str">
        <f>IF(F5&lt;&gt;"",F5,"")</f>
        <v/>
      </c>
      <c r="S5" s="68"/>
      <c r="T5" s="68"/>
      <c r="U5" s="69"/>
      <c r="V5" s="67" t="str">
        <f>IF(J5&lt;&gt;"",J5,"")</f>
        <v/>
      </c>
      <c r="W5" s="68"/>
      <c r="X5" s="68"/>
      <c r="Y5" s="69"/>
    </row>
    <row r="6" spans="1:25" s="9" customFormat="1" ht="11.25">
      <c r="A6" s="111" t="s">
        <v>37</v>
      </c>
      <c r="B6" s="112"/>
      <c r="C6" s="112"/>
      <c r="D6" s="112"/>
      <c r="E6" s="113"/>
      <c r="F6" s="111" t="s">
        <v>777</v>
      </c>
      <c r="G6" s="112"/>
      <c r="H6" s="112"/>
      <c r="I6" s="113"/>
      <c r="J6" s="111" t="s">
        <v>818</v>
      </c>
      <c r="K6" s="112"/>
      <c r="L6" s="112"/>
      <c r="M6" s="112"/>
      <c r="N6" s="113"/>
      <c r="O6" s="111" t="s">
        <v>37</v>
      </c>
      <c r="P6" s="112"/>
      <c r="Q6" s="113"/>
      <c r="R6" s="111" t="s">
        <v>777</v>
      </c>
      <c r="S6" s="112"/>
      <c r="T6" s="112"/>
      <c r="U6" s="113"/>
      <c r="V6" s="111" t="s">
        <v>818</v>
      </c>
      <c r="W6" s="112"/>
      <c r="X6" s="112"/>
      <c r="Y6" s="113"/>
    </row>
    <row r="7" spans="1:25">
      <c r="A7" s="385" t="str">
        <f>INTRO!$D$33</f>
        <v>PART NAME</v>
      </c>
      <c r="B7" s="68"/>
      <c r="C7" s="68"/>
      <c r="D7" s="68"/>
      <c r="E7" s="69"/>
      <c r="F7" s="114"/>
      <c r="G7" s="140"/>
      <c r="H7" s="140"/>
      <c r="I7" s="141"/>
      <c r="J7" s="114"/>
      <c r="K7" s="140"/>
      <c r="L7" s="140"/>
      <c r="M7" s="140"/>
      <c r="N7" s="141"/>
      <c r="O7" s="385" t="str">
        <f>INTRO!$D$33</f>
        <v>PART NAME</v>
      </c>
      <c r="P7" s="68"/>
      <c r="Q7" s="69"/>
      <c r="R7" s="67" t="str">
        <f>IF(F7&lt;&gt;"",F7,"")</f>
        <v/>
      </c>
      <c r="S7" s="68"/>
      <c r="T7" s="68"/>
      <c r="U7" s="69"/>
      <c r="V7" s="67" t="str">
        <f>IF(J7&lt;&gt;"",J7,"")</f>
        <v/>
      </c>
      <c r="W7" s="68"/>
      <c r="X7" s="68"/>
      <c r="Y7" s="69"/>
    </row>
    <row r="8" spans="1:25" s="9" customFormat="1">
      <c r="A8" s="111" t="s">
        <v>456</v>
      </c>
      <c r="B8" s="112"/>
      <c r="C8" s="112"/>
      <c r="D8" s="183" t="s">
        <v>856</v>
      </c>
      <c r="E8" s="184"/>
      <c r="F8" s="111" t="s">
        <v>779</v>
      </c>
      <c r="G8" s="112"/>
      <c r="H8" s="112"/>
      <c r="I8" s="113"/>
      <c r="J8" s="111" t="s">
        <v>821</v>
      </c>
      <c r="K8" s="112"/>
      <c r="L8" s="112"/>
      <c r="M8" s="112"/>
      <c r="N8" s="113"/>
      <c r="O8" s="111" t="s">
        <v>456</v>
      </c>
      <c r="P8" s="71"/>
      <c r="Q8" s="72"/>
      <c r="R8" s="111" t="s">
        <v>779</v>
      </c>
      <c r="S8" s="112"/>
      <c r="T8" s="112"/>
      <c r="U8" s="113"/>
      <c r="V8" s="111" t="s">
        <v>821</v>
      </c>
      <c r="W8" s="112"/>
      <c r="X8" s="112"/>
      <c r="Y8" s="113"/>
    </row>
    <row r="9" spans="1:25">
      <c r="A9" s="114"/>
      <c r="B9" s="140"/>
      <c r="C9" s="140"/>
      <c r="D9" s="900" t="s">
        <v>857</v>
      </c>
      <c r="E9" s="909" t="s">
        <v>858</v>
      </c>
      <c r="F9" s="114"/>
      <c r="G9" s="140"/>
      <c r="H9" s="140"/>
      <c r="I9" s="141"/>
      <c r="J9" s="114"/>
      <c r="K9" s="140"/>
      <c r="L9" s="140"/>
      <c r="M9" s="140"/>
      <c r="N9" s="141"/>
      <c r="O9" s="67" t="str">
        <f>IF(A9&lt;&gt;"",A9,"")</f>
        <v/>
      </c>
      <c r="P9" s="68"/>
      <c r="Q9" s="69"/>
      <c r="R9" s="67" t="str">
        <f>IF(F9&lt;&gt;"",F9,"")</f>
        <v/>
      </c>
      <c r="S9" s="68"/>
      <c r="T9" s="68"/>
      <c r="U9" s="69"/>
      <c r="V9" s="67" t="str">
        <f>IF(J9&lt;&gt;"",J9,"")</f>
        <v/>
      </c>
      <c r="W9" s="68"/>
      <c r="X9" s="68"/>
      <c r="Y9" s="69"/>
    </row>
    <row r="10" spans="1:25">
      <c r="A10" s="111" t="s">
        <v>859</v>
      </c>
      <c r="B10" s="112"/>
      <c r="C10" s="112"/>
      <c r="D10" s="112"/>
      <c r="E10" s="113"/>
      <c r="F10" s="111" t="s">
        <v>860</v>
      </c>
      <c r="G10" s="113"/>
      <c r="H10" s="111" t="s">
        <v>861</v>
      </c>
      <c r="I10" s="113"/>
      <c r="J10" s="111" t="s">
        <v>862</v>
      </c>
      <c r="K10" s="113"/>
      <c r="L10" s="111" t="s">
        <v>778</v>
      </c>
      <c r="M10" s="112"/>
      <c r="N10" s="113"/>
      <c r="O10" s="111" t="s">
        <v>859</v>
      </c>
      <c r="P10" s="71"/>
      <c r="Q10" s="72"/>
      <c r="R10" s="111" t="s">
        <v>860</v>
      </c>
      <c r="S10" s="113"/>
      <c r="T10" s="111" t="s">
        <v>861</v>
      </c>
      <c r="U10" s="113"/>
      <c r="V10" s="111" t="s">
        <v>862</v>
      </c>
      <c r="W10" s="113"/>
      <c r="X10" s="111" t="s">
        <v>778</v>
      </c>
      <c r="Y10" s="113"/>
    </row>
    <row r="11" spans="1:25">
      <c r="A11" s="114"/>
      <c r="B11" s="140"/>
      <c r="C11" s="140"/>
      <c r="D11" s="140"/>
      <c r="E11" s="141"/>
      <c r="F11" s="185" t="str">
        <f>IF(C15&lt;&gt;"",COUNT(C15:C17),"")</f>
        <v/>
      </c>
      <c r="G11" s="186"/>
      <c r="H11" s="185" t="str">
        <f>IF(C15&lt;&gt;"",COUNT(C15:L15),"")</f>
        <v/>
      </c>
      <c r="I11" s="186"/>
      <c r="J11" s="185" t="str">
        <f>IF(C15&lt;&gt;"",COUNT(C15,C20,C25),"")</f>
        <v/>
      </c>
      <c r="K11" s="187"/>
      <c r="L11" s="114"/>
      <c r="M11" s="140"/>
      <c r="N11" s="141"/>
      <c r="O11" s="67" t="str">
        <f>IF(A11&lt;&gt;"",A11,"")</f>
        <v/>
      </c>
      <c r="P11" s="68"/>
      <c r="Q11" s="69"/>
      <c r="R11" s="188" t="str">
        <f>F11</f>
        <v/>
      </c>
      <c r="S11" s="187"/>
      <c r="T11" s="188" t="str">
        <f>H11</f>
        <v/>
      </c>
      <c r="U11" s="187"/>
      <c r="V11" s="188" t="str">
        <f>J11</f>
        <v/>
      </c>
      <c r="W11" s="187"/>
      <c r="X11" s="67" t="str">
        <f>IF(L11&lt;&gt;"",L11,"")</f>
        <v/>
      </c>
      <c r="Y11" s="69"/>
    </row>
    <row r="12" spans="1:25" ht="13.5" thickBot="1">
      <c r="D12" s="189"/>
      <c r="E12" s="189" t="str">
        <f>IF(D9&gt;E9,"ENTER LOWER TOLERANCE IN D9","")</f>
        <v/>
      </c>
      <c r="F12" s="2" t="str">
        <f>IF(C15&lt;&gt;"",IF(F11*H11*J11&lt;90,"DERIVED RESULTS MAY NOT BE STATISTICALLY SOUND",""),"")</f>
        <v/>
      </c>
      <c r="G12" s="4"/>
      <c r="I12" s="4"/>
      <c r="K12" s="4"/>
      <c r="S12" s="4"/>
      <c r="U12" s="4"/>
      <c r="W12" s="4"/>
    </row>
    <row r="13" spans="1:25" ht="15.75">
      <c r="A13" s="190" t="s">
        <v>863</v>
      </c>
      <c r="B13" s="131"/>
      <c r="C13" s="191" t="s">
        <v>489</v>
      </c>
      <c r="D13" s="192"/>
      <c r="E13" s="192"/>
      <c r="F13" s="192"/>
      <c r="G13" s="192"/>
      <c r="H13" s="192"/>
      <c r="I13" s="192"/>
      <c r="J13" s="192"/>
      <c r="K13" s="192"/>
      <c r="L13" s="193"/>
      <c r="M13" s="194" t="s">
        <v>864</v>
      </c>
      <c r="N13" s="195"/>
      <c r="O13" s="196"/>
      <c r="P13" s="197"/>
      <c r="Q13" s="197"/>
      <c r="R13" s="198" t="s">
        <v>793</v>
      </c>
      <c r="S13" s="197"/>
      <c r="T13" s="197"/>
      <c r="U13" s="199"/>
      <c r="V13" s="941" t="s">
        <v>920</v>
      </c>
      <c r="W13" s="942"/>
      <c r="X13" s="200"/>
      <c r="Y13" s="201"/>
    </row>
    <row r="14" spans="1:25" ht="15.75" customHeight="1" thickBot="1">
      <c r="A14" s="202" t="s">
        <v>866</v>
      </c>
      <c r="B14" s="203"/>
      <c r="C14" s="204">
        <v>1</v>
      </c>
      <c r="D14" s="204">
        <v>2</v>
      </c>
      <c r="E14" s="204">
        <v>3</v>
      </c>
      <c r="F14" s="204">
        <v>4</v>
      </c>
      <c r="G14" s="204">
        <v>5</v>
      </c>
      <c r="H14" s="204">
        <v>6</v>
      </c>
      <c r="I14" s="204">
        <v>7</v>
      </c>
      <c r="J14" s="204">
        <v>8</v>
      </c>
      <c r="K14" s="204">
        <v>9</v>
      </c>
      <c r="L14" s="204">
        <v>10</v>
      </c>
      <c r="M14" s="63"/>
      <c r="N14" s="205"/>
      <c r="O14" s="206" t="s">
        <v>867</v>
      </c>
      <c r="P14" s="71"/>
      <c r="Q14" s="71"/>
      <c r="R14" s="71"/>
      <c r="S14" s="71"/>
      <c r="T14" s="71"/>
      <c r="U14" s="72"/>
      <c r="V14" s="70"/>
      <c r="W14" s="71"/>
      <c r="X14" s="71"/>
      <c r="Y14" s="207"/>
    </row>
    <row r="15" spans="1:25" ht="18" customHeight="1">
      <c r="A15" s="208" t="s">
        <v>868</v>
      </c>
      <c r="B15" s="209">
        <v>1</v>
      </c>
      <c r="C15" s="210"/>
      <c r="D15" s="210"/>
      <c r="E15" s="210"/>
      <c r="F15" s="210"/>
      <c r="G15" s="210"/>
      <c r="H15" s="210"/>
      <c r="I15" s="210"/>
      <c r="J15" s="210"/>
      <c r="K15" s="210"/>
      <c r="L15" s="210"/>
      <c r="M15" s="211"/>
      <c r="N15" s="212" t="str">
        <f t="shared" ref="N15:N29" si="0">IF(C15&lt;&gt;"",AVERAGE(C15:L15),"")</f>
        <v/>
      </c>
      <c r="O15" s="890" t="s">
        <v>869</v>
      </c>
      <c r="P15" s="4" t="s">
        <v>797</v>
      </c>
      <c r="Q15" s="213" t="s">
        <v>870</v>
      </c>
      <c r="T15" s="214" t="s">
        <v>860</v>
      </c>
      <c r="U15" s="215" t="s">
        <v>871</v>
      </c>
      <c r="V15" s="106" t="s">
        <v>872</v>
      </c>
      <c r="W15" s="4" t="s">
        <v>797</v>
      </c>
      <c r="X15" s="2" t="s">
        <v>921</v>
      </c>
      <c r="Y15" s="216"/>
    </row>
    <row r="16" spans="1:25" ht="18" customHeight="1">
      <c r="A16" s="217">
        <v>2</v>
      </c>
      <c r="B16" s="905">
        <v>2</v>
      </c>
      <c r="C16" s="218"/>
      <c r="D16" s="218"/>
      <c r="E16" s="218"/>
      <c r="F16" s="218"/>
      <c r="G16" s="218"/>
      <c r="H16" s="218"/>
      <c r="I16" s="218"/>
      <c r="J16" s="218"/>
      <c r="K16" s="218"/>
      <c r="L16" s="218"/>
      <c r="M16" s="68"/>
      <c r="N16" s="219" t="str">
        <f t="shared" si="0"/>
        <v/>
      </c>
      <c r="O16" s="684"/>
      <c r="P16" s="4" t="s">
        <v>797</v>
      </c>
      <c r="Q16" s="2" t="str">
        <f>IF(C15&lt;&gt;"",CONCATENATE(TEXT($N$32,"0.000")," x ",CHOOSE($F$11,0,U16,U17)),"")</f>
        <v/>
      </c>
      <c r="T16" s="220">
        <v>2</v>
      </c>
      <c r="U16" s="902">
        <v>0.88649999999999995</v>
      </c>
      <c r="V16" s="106"/>
      <c r="W16" s="4" t="s">
        <v>797</v>
      </c>
      <c r="X16" s="2" t="str">
        <f>IF(C15&lt;&gt;"",CONCATENATE("100(",TEXT($Q$17,"0.000"),"/",TEXT($Q$35,"0.000"),")"),"")</f>
        <v/>
      </c>
      <c r="Y16" s="216"/>
    </row>
    <row r="17" spans="1:25" ht="18" customHeight="1">
      <c r="A17" s="221">
        <f>A16+1</f>
        <v>3</v>
      </c>
      <c r="B17" s="180">
        <v>3</v>
      </c>
      <c r="C17" s="218"/>
      <c r="D17" s="218"/>
      <c r="E17" s="218"/>
      <c r="F17" s="218"/>
      <c r="G17" s="218"/>
      <c r="H17" s="218"/>
      <c r="I17" s="218"/>
      <c r="J17" s="218"/>
      <c r="K17" s="218"/>
      <c r="L17" s="218"/>
      <c r="M17" s="68"/>
      <c r="N17" s="219" t="str">
        <f t="shared" si="0"/>
        <v/>
      </c>
      <c r="O17" s="222"/>
      <c r="P17" s="901" t="s">
        <v>797</v>
      </c>
      <c r="Q17" s="167" t="str">
        <f>IF(C15&lt;&gt;"",$N$32*(CHOOSE($F$11,0,U16,U17)),"")</f>
        <v/>
      </c>
      <c r="R17" s="68"/>
      <c r="S17" s="68"/>
      <c r="T17" s="223">
        <v>3</v>
      </c>
      <c r="U17" s="180">
        <v>0.5907</v>
      </c>
      <c r="V17" s="67"/>
      <c r="W17" s="901" t="s">
        <v>797</v>
      </c>
      <c r="X17" s="224" t="str">
        <f>IF(C15&lt;&gt;"",100*($Q$17/$Q$35),"")</f>
        <v/>
      </c>
      <c r="Y17" s="225"/>
    </row>
    <row r="18" spans="1:25" ht="18" customHeight="1">
      <c r="A18" s="221">
        <f>A17+1</f>
        <v>4</v>
      </c>
      <c r="B18" s="180" t="s">
        <v>874</v>
      </c>
      <c r="C18" s="908" t="str">
        <f t="shared" ref="C18:L18" si="1">IF(C15&lt;&gt;"",SUM(C15:C17)/COUNT(C15:C17),"")</f>
        <v/>
      </c>
      <c r="D18" s="908" t="str">
        <f t="shared" si="1"/>
        <v/>
      </c>
      <c r="E18" s="908" t="str">
        <f t="shared" si="1"/>
        <v/>
      </c>
      <c r="F18" s="908" t="str">
        <f t="shared" si="1"/>
        <v/>
      </c>
      <c r="G18" s="908" t="str">
        <f t="shared" si="1"/>
        <v/>
      </c>
      <c r="H18" s="908" t="str">
        <f t="shared" si="1"/>
        <v/>
      </c>
      <c r="I18" s="908" t="str">
        <f t="shared" si="1"/>
        <v/>
      </c>
      <c r="J18" s="908" t="str">
        <f t="shared" si="1"/>
        <v/>
      </c>
      <c r="K18" s="908" t="str">
        <f t="shared" si="1"/>
        <v/>
      </c>
      <c r="L18" s="908" t="str">
        <f t="shared" si="1"/>
        <v/>
      </c>
      <c r="M18" s="226" t="s">
        <v>875</v>
      </c>
      <c r="N18" s="219" t="str">
        <f t="shared" si="0"/>
        <v/>
      </c>
      <c r="O18" s="206" t="s">
        <v>876</v>
      </c>
      <c r="P18" s="71"/>
      <c r="Q18" s="71"/>
      <c r="R18" s="71"/>
      <c r="S18" s="71"/>
      <c r="T18" s="71"/>
      <c r="U18" s="72"/>
      <c r="V18" s="70"/>
      <c r="W18" s="71"/>
      <c r="X18" s="71"/>
      <c r="Y18" s="207"/>
    </row>
    <row r="19" spans="1:25" ht="18" customHeight="1" thickBot="1">
      <c r="A19" s="227">
        <f>A18+1</f>
        <v>5</v>
      </c>
      <c r="B19" s="228" t="s">
        <v>798</v>
      </c>
      <c r="C19" s="229" t="str">
        <f t="shared" ref="C19:L19" si="2">IF(C15&lt;&gt;"",MAX(C15:C17)-MIN(C15:C17),"")</f>
        <v/>
      </c>
      <c r="D19" s="229" t="str">
        <f t="shared" si="2"/>
        <v/>
      </c>
      <c r="E19" s="229" t="str">
        <f t="shared" si="2"/>
        <v/>
      </c>
      <c r="F19" s="229" t="str">
        <f t="shared" si="2"/>
        <v/>
      </c>
      <c r="G19" s="229" t="str">
        <f t="shared" si="2"/>
        <v/>
      </c>
      <c r="H19" s="229" t="str">
        <f t="shared" si="2"/>
        <v/>
      </c>
      <c r="I19" s="229" t="str">
        <f t="shared" si="2"/>
        <v/>
      </c>
      <c r="J19" s="229" t="str">
        <f t="shared" si="2"/>
        <v/>
      </c>
      <c r="K19" s="229" t="str">
        <f t="shared" si="2"/>
        <v/>
      </c>
      <c r="L19" s="229" t="str">
        <f t="shared" si="2"/>
        <v/>
      </c>
      <c r="M19" s="230" t="s">
        <v>877</v>
      </c>
      <c r="N19" s="219" t="str">
        <f t="shared" si="0"/>
        <v/>
      </c>
      <c r="O19" s="890" t="s">
        <v>878</v>
      </c>
      <c r="P19" s="4" t="s">
        <v>797</v>
      </c>
      <c r="Q19" s="2" t="s">
        <v>879</v>
      </c>
      <c r="U19" s="65"/>
      <c r="V19" s="106" t="s">
        <v>880</v>
      </c>
      <c r="W19" s="4" t="s">
        <v>797</v>
      </c>
      <c r="X19" s="2" t="s">
        <v>922</v>
      </c>
      <c r="Y19" s="216"/>
    </row>
    <row r="20" spans="1:25" ht="18" customHeight="1">
      <c r="A20" s="208" t="s">
        <v>882</v>
      </c>
      <c r="B20" s="209">
        <v>1</v>
      </c>
      <c r="C20" s="210"/>
      <c r="D20" s="210"/>
      <c r="E20" s="210"/>
      <c r="F20" s="210"/>
      <c r="G20" s="210"/>
      <c r="H20" s="210"/>
      <c r="I20" s="210"/>
      <c r="J20" s="210"/>
      <c r="K20" s="210"/>
      <c r="L20" s="210"/>
      <c r="M20" s="211"/>
      <c r="N20" s="212" t="str">
        <f t="shared" si="0"/>
        <v/>
      </c>
      <c r="O20" s="684"/>
      <c r="P20" s="4" t="s">
        <v>797</v>
      </c>
      <c r="Q20" s="158" t="str">
        <f>IF(C15&lt;&gt;"",CONCATENATE("{(",TEXT($N$33,"0.000")," x ",CHOOSE($J$11,0,T23,U23),")^2 - (",TEXT($Q$17,"0.000")," ^2/(",$H$11," x ",$F$11,"))}^1/2"),"")</f>
        <v/>
      </c>
      <c r="U20" s="65"/>
      <c r="V20" s="106"/>
      <c r="W20" s="4" t="s">
        <v>797</v>
      </c>
      <c r="X20" s="2" t="str">
        <f>IF(C15&lt;&gt;"",CONCATENATE("100(",TEXT($Q$21,"0.000"),"/",TEXT($Q$35,"0.000"),")"),"")</f>
        <v/>
      </c>
      <c r="Y20" s="216"/>
    </row>
    <row r="21" spans="1:25" ht="18" customHeight="1">
      <c r="A21" s="221">
        <v>7</v>
      </c>
      <c r="B21" s="905">
        <v>2</v>
      </c>
      <c r="C21" s="218"/>
      <c r="D21" s="218"/>
      <c r="E21" s="218"/>
      <c r="F21" s="218"/>
      <c r="G21" s="218"/>
      <c r="H21" s="218"/>
      <c r="I21" s="218"/>
      <c r="J21" s="218"/>
      <c r="K21" s="218"/>
      <c r="L21" s="218"/>
      <c r="M21" s="68"/>
      <c r="N21" s="219" t="str">
        <f t="shared" si="0"/>
        <v/>
      </c>
      <c r="O21" s="684"/>
      <c r="P21" s="4" t="s">
        <v>797</v>
      </c>
      <c r="Q21" s="231" t="str">
        <f>IF(C15="","",IF(($N$33*CHOOSE($J$11,0,T23,U23))^2-$Q$17^2/($H$11*$F$11)&lt;0,0,(($N$33*CHOOSE($J$11,0,T23,U23))^2-$Q$17^2/($H$11*$F$11))^(1/2)))</f>
        <v/>
      </c>
      <c r="U21" s="65"/>
      <c r="V21" s="106"/>
      <c r="W21" s="4" t="s">
        <v>797</v>
      </c>
      <c r="X21" s="232" t="str">
        <f>IF(C15&lt;&gt;"",100*($Q$21/$Q$35),"")</f>
        <v/>
      </c>
      <c r="Y21" s="216"/>
    </row>
    <row r="22" spans="1:25" ht="18" customHeight="1">
      <c r="A22" s="221">
        <f>A21+1</f>
        <v>8</v>
      </c>
      <c r="B22" s="180">
        <v>3</v>
      </c>
      <c r="C22" s="218"/>
      <c r="D22" s="218"/>
      <c r="E22" s="218"/>
      <c r="F22" s="218"/>
      <c r="G22" s="218"/>
      <c r="H22" s="218"/>
      <c r="I22" s="218"/>
      <c r="J22" s="218"/>
      <c r="K22" s="218"/>
      <c r="L22" s="218"/>
      <c r="M22" s="68"/>
      <c r="N22" s="219" t="str">
        <f t="shared" si="0"/>
        <v/>
      </c>
      <c r="O22" s="684"/>
      <c r="P22" s="4"/>
      <c r="Q22" s="231"/>
      <c r="S22" s="233" t="s">
        <v>862</v>
      </c>
      <c r="T22" s="214">
        <v>2</v>
      </c>
      <c r="U22" s="214">
        <v>3</v>
      </c>
      <c r="V22" s="67"/>
      <c r="W22" s="68"/>
      <c r="X22" s="68"/>
      <c r="Y22" s="225"/>
    </row>
    <row r="23" spans="1:25" ht="18" customHeight="1">
      <c r="A23" s="221">
        <f>A22+1</f>
        <v>9</v>
      </c>
      <c r="B23" s="180" t="s">
        <v>874</v>
      </c>
      <c r="C23" s="908" t="str">
        <f t="shared" ref="C23:L23" si="3">IF(C20&lt;&gt;"",SUM(C20:C22)/COUNT(C20:C22),"")</f>
        <v/>
      </c>
      <c r="D23" s="908" t="str">
        <f t="shared" si="3"/>
        <v/>
      </c>
      <c r="E23" s="908" t="str">
        <f t="shared" si="3"/>
        <v/>
      </c>
      <c r="F23" s="908" t="str">
        <f t="shared" si="3"/>
        <v/>
      </c>
      <c r="G23" s="908" t="str">
        <f t="shared" si="3"/>
        <v/>
      </c>
      <c r="H23" s="908" t="str">
        <f t="shared" si="3"/>
        <v/>
      </c>
      <c r="I23" s="908" t="str">
        <f t="shared" si="3"/>
        <v/>
      </c>
      <c r="J23" s="908" t="str">
        <f t="shared" si="3"/>
        <v/>
      </c>
      <c r="K23" s="908" t="str">
        <f t="shared" si="3"/>
        <v/>
      </c>
      <c r="L23" s="908" t="str">
        <f t="shared" si="3"/>
        <v/>
      </c>
      <c r="M23" s="226" t="s">
        <v>883</v>
      </c>
      <c r="N23" s="219" t="str">
        <f t="shared" si="0"/>
        <v/>
      </c>
      <c r="O23" s="222" t="s">
        <v>884</v>
      </c>
      <c r="P23" s="68"/>
      <c r="Q23" s="68"/>
      <c r="R23" s="68"/>
      <c r="S23" s="154" t="s">
        <v>885</v>
      </c>
      <c r="T23" s="154">
        <v>0.7087</v>
      </c>
      <c r="U23" s="234">
        <v>0.52359999999999995</v>
      </c>
      <c r="V23" s="70"/>
      <c r="W23" s="71"/>
      <c r="X23" s="71"/>
      <c r="Y23" s="207"/>
    </row>
    <row r="24" spans="1:25" ht="18" customHeight="1" thickBot="1">
      <c r="A24" s="227">
        <f>A23+1</f>
        <v>10</v>
      </c>
      <c r="B24" s="228" t="s">
        <v>798</v>
      </c>
      <c r="C24" s="229" t="str">
        <f t="shared" ref="C24:L24" si="4">IF(C20&lt;&gt;"",MAX(C20:C22)-MIN(C20:C22),"")</f>
        <v/>
      </c>
      <c r="D24" s="229" t="str">
        <f t="shared" si="4"/>
        <v/>
      </c>
      <c r="E24" s="229" t="str">
        <f t="shared" si="4"/>
        <v/>
      </c>
      <c r="F24" s="229" t="str">
        <f t="shared" si="4"/>
        <v/>
      </c>
      <c r="G24" s="229" t="str">
        <f t="shared" si="4"/>
        <v/>
      </c>
      <c r="H24" s="229" t="str">
        <f t="shared" si="4"/>
        <v/>
      </c>
      <c r="I24" s="229" t="str">
        <f t="shared" si="4"/>
        <v/>
      </c>
      <c r="J24" s="229" t="str">
        <f t="shared" si="4"/>
        <v/>
      </c>
      <c r="K24" s="229" t="str">
        <f t="shared" si="4"/>
        <v/>
      </c>
      <c r="L24" s="229" t="str">
        <f t="shared" si="4"/>
        <v/>
      </c>
      <c r="M24" s="230" t="s">
        <v>886</v>
      </c>
      <c r="N24" s="219" t="str">
        <f t="shared" si="0"/>
        <v/>
      </c>
      <c r="O24" s="206" t="s">
        <v>887</v>
      </c>
      <c r="P24" s="71"/>
      <c r="Q24" s="71"/>
      <c r="R24" s="71"/>
      <c r="S24" s="71"/>
      <c r="T24" s="71"/>
      <c r="U24" s="72"/>
      <c r="V24" s="106" t="s">
        <v>888</v>
      </c>
      <c r="W24" s="4" t="s">
        <v>797</v>
      </c>
      <c r="X24" s="2" t="s">
        <v>923</v>
      </c>
      <c r="Y24" s="216"/>
    </row>
    <row r="25" spans="1:25" ht="18" customHeight="1">
      <c r="A25" s="208" t="s">
        <v>890</v>
      </c>
      <c r="B25" s="209">
        <v>1</v>
      </c>
      <c r="C25" s="210"/>
      <c r="D25" s="210"/>
      <c r="E25" s="210"/>
      <c r="F25" s="210"/>
      <c r="G25" s="210"/>
      <c r="H25" s="210"/>
      <c r="I25" s="210"/>
      <c r="J25" s="210"/>
      <c r="K25" s="210"/>
      <c r="L25" s="210"/>
      <c r="M25" s="211"/>
      <c r="N25" s="212" t="str">
        <f t="shared" si="0"/>
        <v/>
      </c>
      <c r="O25" s="890" t="s">
        <v>891</v>
      </c>
      <c r="P25" s="4" t="s">
        <v>797</v>
      </c>
      <c r="Q25" s="2" t="s">
        <v>892</v>
      </c>
      <c r="T25" s="214" t="s">
        <v>861</v>
      </c>
      <c r="U25" s="215" t="s">
        <v>893</v>
      </c>
      <c r="V25" s="106"/>
      <c r="W25" s="4" t="s">
        <v>797</v>
      </c>
      <c r="X25" s="2" t="str">
        <f>IF(C15&lt;&gt;"",CONCATENATE("100(",TEXT($Q$27,"0.000"),"/",TEXT($Q$35,"0.000"),")"),"")</f>
        <v/>
      </c>
      <c r="Y25" s="216"/>
    </row>
    <row r="26" spans="1:25" ht="18" customHeight="1">
      <c r="A26" s="221">
        <v>12</v>
      </c>
      <c r="B26" s="905">
        <v>2</v>
      </c>
      <c r="C26" s="218"/>
      <c r="D26" s="218"/>
      <c r="E26" s="218"/>
      <c r="F26" s="218"/>
      <c r="G26" s="218"/>
      <c r="H26" s="218"/>
      <c r="I26" s="218"/>
      <c r="J26" s="218"/>
      <c r="K26" s="218"/>
      <c r="L26" s="218"/>
      <c r="M26" s="68"/>
      <c r="N26" s="219" t="str">
        <f t="shared" si="0"/>
        <v/>
      </c>
      <c r="O26" s="684"/>
      <c r="P26" s="4" t="s">
        <v>797</v>
      </c>
      <c r="Q26" s="235" t="str">
        <f>IF(C15&lt;&gt;"",CONCATENATE("{(",TEXT($Q$17,"0.000"),"^2 + ",TEXT($Q$21,"0.000"),"^2)}^1/2"),"")</f>
        <v/>
      </c>
      <c r="T26" s="220">
        <v>2</v>
      </c>
      <c r="U26" s="236">
        <v>0.7087</v>
      </c>
      <c r="V26" s="106"/>
      <c r="W26" s="4" t="s">
        <v>797</v>
      </c>
      <c r="X26" s="232" t="str">
        <f>IF(C15&lt;&gt;"",100*($Q$27/$Q$35),"")</f>
        <v/>
      </c>
      <c r="Y26" s="216"/>
    </row>
    <row r="27" spans="1:25" ht="18" customHeight="1">
      <c r="A27" s="221">
        <f>A26+1</f>
        <v>13</v>
      </c>
      <c r="B27" s="180">
        <v>3</v>
      </c>
      <c r="C27" s="218"/>
      <c r="D27" s="218"/>
      <c r="E27" s="218"/>
      <c r="F27" s="218"/>
      <c r="G27" s="218"/>
      <c r="H27" s="218"/>
      <c r="I27" s="218"/>
      <c r="J27" s="218"/>
      <c r="K27" s="218"/>
      <c r="L27" s="218"/>
      <c r="M27" s="68"/>
      <c r="N27" s="219" t="str">
        <f t="shared" si="0"/>
        <v/>
      </c>
      <c r="O27" s="222"/>
      <c r="P27" s="901" t="s">
        <v>797</v>
      </c>
      <c r="Q27" s="168" t="str">
        <f>IF(C15&lt;&gt;"",($Q$17^2+$Q$21^2)^(1/2),"")</f>
        <v/>
      </c>
      <c r="R27" s="68"/>
      <c r="S27" s="68"/>
      <c r="T27" s="220">
        <v>3</v>
      </c>
      <c r="U27" s="236">
        <v>0.52359999999999995</v>
      </c>
      <c r="V27" s="237" t="str">
        <f>IF(C16&lt;&gt;"",IF(X26&lt;10,"Gage system O.K",IF(X26&lt;30,"Gage system may be acceptable","Gage system needs improvement")),"")</f>
        <v/>
      </c>
      <c r="W27" s="3"/>
      <c r="X27" s="238"/>
      <c r="Y27" s="239"/>
    </row>
    <row r="28" spans="1:25" ht="18" customHeight="1">
      <c r="A28" s="221">
        <f>A27+1</f>
        <v>14</v>
      </c>
      <c r="B28" s="180" t="s">
        <v>874</v>
      </c>
      <c r="C28" s="908" t="str">
        <f t="shared" ref="C28:L28" si="5">IF(C25&lt;&gt;"",SUM(C25:C27)/COUNT(C25:C27),"")</f>
        <v/>
      </c>
      <c r="D28" s="908" t="str">
        <f t="shared" si="5"/>
        <v/>
      </c>
      <c r="E28" s="908" t="str">
        <f t="shared" si="5"/>
        <v/>
      </c>
      <c r="F28" s="908" t="str">
        <f t="shared" si="5"/>
        <v/>
      </c>
      <c r="G28" s="908" t="str">
        <f t="shared" si="5"/>
        <v/>
      </c>
      <c r="H28" s="908" t="str">
        <f t="shared" si="5"/>
        <v/>
      </c>
      <c r="I28" s="908" t="str">
        <f t="shared" si="5"/>
        <v/>
      </c>
      <c r="J28" s="908" t="str">
        <f t="shared" si="5"/>
        <v/>
      </c>
      <c r="K28" s="908" t="str">
        <f t="shared" si="5"/>
        <v/>
      </c>
      <c r="L28" s="908" t="str">
        <f t="shared" si="5"/>
        <v/>
      </c>
      <c r="M28" s="226" t="s">
        <v>894</v>
      </c>
      <c r="N28" s="219" t="str">
        <f t="shared" si="0"/>
        <v/>
      </c>
      <c r="O28" s="206" t="s">
        <v>895</v>
      </c>
      <c r="P28" s="71"/>
      <c r="Q28" s="71"/>
      <c r="R28" s="71"/>
      <c r="S28" s="71"/>
      <c r="T28" s="220">
        <v>4</v>
      </c>
      <c r="U28" s="236">
        <v>0.44640000000000002</v>
      </c>
      <c r="V28" s="70"/>
      <c r="W28" s="71"/>
      <c r="X28" s="71"/>
      <c r="Y28" s="207"/>
    </row>
    <row r="29" spans="1:25" ht="18" customHeight="1" thickBot="1">
      <c r="A29" s="227">
        <f>A28+1</f>
        <v>15</v>
      </c>
      <c r="B29" s="228" t="s">
        <v>798</v>
      </c>
      <c r="C29" s="229" t="str">
        <f t="shared" ref="C29:L29" si="6">IF(C25&lt;&gt;"",MAX(C25:C27)-MIN(C25:C27),"")</f>
        <v/>
      </c>
      <c r="D29" s="229" t="str">
        <f t="shared" si="6"/>
        <v/>
      </c>
      <c r="E29" s="229" t="str">
        <f t="shared" si="6"/>
        <v/>
      </c>
      <c r="F29" s="229" t="str">
        <f t="shared" si="6"/>
        <v/>
      </c>
      <c r="G29" s="229" t="str">
        <f t="shared" si="6"/>
        <v/>
      </c>
      <c r="H29" s="229" t="str">
        <f t="shared" si="6"/>
        <v/>
      </c>
      <c r="I29" s="229" t="str">
        <f t="shared" si="6"/>
        <v/>
      </c>
      <c r="J29" s="229" t="str">
        <f t="shared" si="6"/>
        <v/>
      </c>
      <c r="K29" s="229" t="str">
        <f t="shared" si="6"/>
        <v/>
      </c>
      <c r="L29" s="229" t="str">
        <f t="shared" si="6"/>
        <v/>
      </c>
      <c r="M29" s="230" t="s">
        <v>896</v>
      </c>
      <c r="N29" s="219" t="str">
        <f t="shared" si="0"/>
        <v/>
      </c>
      <c r="O29" s="890" t="s">
        <v>897</v>
      </c>
      <c r="P29" s="4" t="s">
        <v>797</v>
      </c>
      <c r="Q29" s="2" t="s">
        <v>898</v>
      </c>
      <c r="T29" s="220">
        <v>5</v>
      </c>
      <c r="U29" s="236">
        <v>0.4032</v>
      </c>
      <c r="V29" s="106" t="s">
        <v>899</v>
      </c>
      <c r="W29" s="4" t="s">
        <v>797</v>
      </c>
      <c r="X29" s="2" t="s">
        <v>924</v>
      </c>
      <c r="Y29" s="216"/>
    </row>
    <row r="30" spans="1:25" ht="18" customHeight="1">
      <c r="A30" s="240" t="s">
        <v>901</v>
      </c>
      <c r="B30" s="131"/>
      <c r="C30" s="241"/>
      <c r="D30" s="241"/>
      <c r="E30" s="241"/>
      <c r="F30" s="241"/>
      <c r="G30" s="241"/>
      <c r="H30" s="241"/>
      <c r="I30" s="241"/>
      <c r="J30" s="241"/>
      <c r="K30" s="241"/>
      <c r="L30" s="241"/>
      <c r="M30" s="242" t="s">
        <v>902</v>
      </c>
      <c r="N30" s="243" t="str">
        <f>IF(C15&lt;&gt;"",AVERAGE(C31:L31),"")</f>
        <v/>
      </c>
      <c r="O30" s="890"/>
      <c r="P30" s="4" t="s">
        <v>797</v>
      </c>
      <c r="Q30" s="2" t="str">
        <f>IF(C15&lt;&gt;"",CONCATENATE(TEXT($N$31,"0.000")," x ",CHOOSE($H$11,0,U26,U27,U28,U29,U30,U31,U32,U33,U34)),"")</f>
        <v/>
      </c>
      <c r="T30" s="220">
        <v>6</v>
      </c>
      <c r="U30" s="236">
        <v>0.3745</v>
      </c>
      <c r="V30" s="106"/>
      <c r="W30" s="4" t="s">
        <v>797</v>
      </c>
      <c r="X30" s="158" t="str">
        <f>IF(C15&lt;&gt;"",CONCATENATE("100(",TEXT($Q$31,"0.000"),"/",TEXT($Q$35,"0.000"),")"),"")</f>
        <v/>
      </c>
      <c r="Y30" s="216"/>
    </row>
    <row r="31" spans="1:25" ht="18" customHeight="1" thickBot="1">
      <c r="A31" s="244" t="s">
        <v>903</v>
      </c>
      <c r="B31" s="203"/>
      <c r="C31" s="245" t="str">
        <f t="shared" ref="C31:L31" si="7">IF(C18&lt;&gt;"",SUM(C18,C23,C28)/COUNT(C18,C23,C28),"")</f>
        <v/>
      </c>
      <c r="D31" s="245" t="str">
        <f t="shared" si="7"/>
        <v/>
      </c>
      <c r="E31" s="245" t="str">
        <f t="shared" si="7"/>
        <v/>
      </c>
      <c r="F31" s="245" t="str">
        <f t="shared" si="7"/>
        <v/>
      </c>
      <c r="G31" s="245" t="str">
        <f t="shared" si="7"/>
        <v/>
      </c>
      <c r="H31" s="245" t="str">
        <f t="shared" si="7"/>
        <v/>
      </c>
      <c r="I31" s="245" t="str">
        <f t="shared" si="7"/>
        <v/>
      </c>
      <c r="J31" s="245" t="str">
        <f t="shared" si="7"/>
        <v/>
      </c>
      <c r="K31" s="245" t="str">
        <f t="shared" si="7"/>
        <v/>
      </c>
      <c r="L31" s="245" t="str">
        <f t="shared" si="7"/>
        <v/>
      </c>
      <c r="M31" s="246" t="s">
        <v>904</v>
      </c>
      <c r="N31" s="247" t="str">
        <f>IF(C15&lt;&gt;"",MAX(C31:L31)-MIN(C31:L31),"")</f>
        <v/>
      </c>
      <c r="O31" s="248"/>
      <c r="P31" s="901" t="s">
        <v>797</v>
      </c>
      <c r="Q31" s="168" t="str">
        <f>IF(C15&lt;&gt;"",$N$31*CHOOSE($H$11,0,U26,U27,U28,U29,U30,U31,U32,U33,U34),"")</f>
        <v/>
      </c>
      <c r="R31" s="68"/>
      <c r="S31" s="68"/>
      <c r="T31" s="220">
        <v>7</v>
      </c>
      <c r="U31" s="236">
        <v>0.35339999999999999</v>
      </c>
      <c r="V31" s="106"/>
      <c r="W31" s="4" t="s">
        <v>797</v>
      </c>
      <c r="X31" s="249" t="str">
        <f>IF(C15&lt;&gt;"",100*($Q$31/$Q$35),"")</f>
        <v/>
      </c>
      <c r="Y31" s="216"/>
    </row>
    <row r="32" spans="1:25" ht="18" customHeight="1">
      <c r="A32" s="250">
        <f>A29+2</f>
        <v>17</v>
      </c>
      <c r="B32" s="211" t="s">
        <v>905</v>
      </c>
      <c r="C32" s="211"/>
      <c r="D32" s="211"/>
      <c r="E32" s="211"/>
      <c r="F32" s="211"/>
      <c r="G32" s="211"/>
      <c r="H32" s="211"/>
      <c r="I32" s="211"/>
      <c r="J32" s="211"/>
      <c r="K32" s="211"/>
      <c r="L32" s="211"/>
      <c r="M32" s="251" t="s">
        <v>906</v>
      </c>
      <c r="N32" s="212" t="str">
        <f>IF(C15&lt;&gt;"",SUM(N19,N24,N29)/COUNT(C15,C20,C25),"")</f>
        <v/>
      </c>
      <c r="O32" s="206" t="s">
        <v>925</v>
      </c>
      <c r="P32" s="71"/>
      <c r="Q32" s="71"/>
      <c r="R32" s="71"/>
      <c r="S32" s="71"/>
      <c r="T32" s="220">
        <v>8</v>
      </c>
      <c r="U32" s="236">
        <v>0.33779999999999999</v>
      </c>
      <c r="V32" s="67"/>
      <c r="W32" s="68"/>
      <c r="X32" s="68"/>
      <c r="Y32" s="225"/>
    </row>
    <row r="33" spans="1:25" ht="18" customHeight="1">
      <c r="A33" s="252">
        <f>A32+1</f>
        <v>18</v>
      </c>
      <c r="B33" s="253" t="s">
        <v>908</v>
      </c>
      <c r="C33" s="132"/>
      <c r="D33" s="132"/>
      <c r="E33" s="132"/>
      <c r="F33" s="132"/>
      <c r="G33" s="132"/>
      <c r="H33" s="132"/>
      <c r="I33" s="132"/>
      <c r="J33" s="132"/>
      <c r="K33" s="132"/>
      <c r="L33" s="132"/>
      <c r="M33" s="254" t="s">
        <v>909</v>
      </c>
      <c r="N33" s="255" t="str">
        <f>IF(C15&lt;&gt;"",MAX(N18,N23,N28)-MIN(N18,N23,N28),"")</f>
        <v/>
      </c>
      <c r="O33" s="890" t="s">
        <v>926</v>
      </c>
      <c r="P33" s="4" t="s">
        <v>797</v>
      </c>
      <c r="Q33" s="2" t="s">
        <v>927</v>
      </c>
      <c r="T33" s="220">
        <v>9</v>
      </c>
      <c r="U33" s="236">
        <v>0.32469999999999999</v>
      </c>
      <c r="V33" s="106" t="s">
        <v>912</v>
      </c>
      <c r="W33" s="4" t="s">
        <v>797</v>
      </c>
      <c r="X33" s="2" t="s">
        <v>913</v>
      </c>
      <c r="Y33" s="216"/>
    </row>
    <row r="34" spans="1:25" ht="18" customHeight="1">
      <c r="A34" s="252">
        <f>A33+1</f>
        <v>19</v>
      </c>
      <c r="B34" s="923" t="s">
        <v>914</v>
      </c>
      <c r="C34" s="132"/>
      <c r="D34" s="132"/>
      <c r="E34" s="256" t="str">
        <f>IF(C15="","",IF(OR(G34&lt;&gt;"",H34&lt;&gt;"",I34&lt;&gt;""),"APPRAISER",""))</f>
        <v/>
      </c>
      <c r="F34" s="257"/>
      <c r="G34" s="258" t="str">
        <f>IF(C15="","",IF(OR(AND($C19&lt;&gt;"",$C19&gt;$N$34),AND($D19&lt;&gt;"",$D19&gt;$N$34),AND($E19&lt;&gt;"",$E19&gt;$N$34),AND($F19&lt;&gt;"",$F19&gt;$N$34),AND($G19&lt;&gt;"",$G19&gt;$N$34),AND($H19&lt;&gt;"",$H19&gt;$N$34),AND($I19&lt;&gt;"",$I19&gt;$N$34),AND($J19&lt;&gt;"",$J19&gt;$N$34),AND($K19&lt;&gt;"",$K19&gt;$N$34),AND($L19&lt;&gt;"",$L19&gt;$N$34)),"A",""))</f>
        <v/>
      </c>
      <c r="H34" s="258" t="str">
        <f>IF(C15="","",IF(OR(AND($C24&lt;&gt;"",$C24&gt;$N$34),AND($D24&lt;&gt;"",$D24&gt;$N$34),AND($E24&lt;&gt;"",$E24&gt;$N$34),AND($F24&lt;&gt;"",$F24&gt;$N$34),AND($G24&lt;&gt;"",$G24&gt;$N$34),AND($H24&lt;&gt;"",$H24&gt;$N$34),AND($I24&lt;&gt;"",$I24&gt;$N$34),AND($J24&lt;&gt;"",$J24&gt;$N$34),AND($K24&lt;&gt;"",$K24&gt;$N$34),AND($L24&lt;&gt;"",$L24&gt;$N$34)),"B",""))</f>
        <v/>
      </c>
      <c r="I34" s="258" t="str">
        <f>IF(C15="","",IF(OR(AND($C29&lt;&gt;"",$C29&gt;$N$34),AND($D29&lt;&gt;"",$D29&gt;$N$34),AND($E29&lt;&gt;"",$E29&gt;$N$34),AND($F29&lt;&gt;"",$F29&gt;$N$34),AND($G29&lt;&gt;"",$G29&gt;$N$34),AND($H29&lt;&gt;"",$H29&gt;$N$34),AND($I29&lt;&gt;"",$I29&gt;$N$34),AND($J29&lt;&gt;"",$J29&gt;$N$34),AND($K29&lt;&gt;"",$K29&gt;$N$34),AND($L29&lt;&gt;"",$L29&gt;$N$34)),"C",""))</f>
        <v/>
      </c>
      <c r="J34" s="257" t="str">
        <f>IF(C15="","",IF(OR(G34&lt;&gt;"",H34&lt;&gt;"",I34&lt;&gt;""),"OUT OF CONTROL",""))</f>
        <v/>
      </c>
      <c r="K34" s="132"/>
      <c r="L34" s="132"/>
      <c r="M34" s="259" t="s">
        <v>915</v>
      </c>
      <c r="N34" s="255" t="str">
        <f>IF(C15&lt;&gt;"",IF(F11=3,2.58*N32,3.27*N32),"")</f>
        <v/>
      </c>
      <c r="O34" s="890"/>
      <c r="P34" s="260" t="s">
        <v>797</v>
      </c>
      <c r="Q34" s="232" t="str">
        <f>CONCATENATE("( ",E9," - ",D9," ) / 6")</f>
        <v>( Upper - Lower ) / 6</v>
      </c>
      <c r="T34" s="223">
        <v>10</v>
      </c>
      <c r="U34" s="261">
        <v>0.3145</v>
      </c>
      <c r="V34" s="64"/>
      <c r="W34" s="260" t="s">
        <v>797</v>
      </c>
      <c r="X34" s="158" t="str">
        <f>IF(C15&lt;&gt;"",CONCATENATE("1.41(",TEXT($Q$31,"0.000"),"/",TEXT($Q$27,"0.000"),")"),"")</f>
        <v/>
      </c>
      <c r="Y34" s="216"/>
    </row>
    <row r="35" spans="1:25" ht="18" customHeight="1">
      <c r="A35" s="262"/>
      <c r="B35" s="71"/>
      <c r="C35" s="71"/>
      <c r="D35" s="71"/>
      <c r="E35" s="71"/>
      <c r="F35" s="71"/>
      <c r="G35" s="71"/>
      <c r="H35" s="71"/>
      <c r="I35" s="71"/>
      <c r="J35" s="71"/>
      <c r="K35" s="71"/>
      <c r="L35" s="71"/>
      <c r="M35" s="71"/>
      <c r="N35" s="207"/>
      <c r="O35" s="890"/>
      <c r="P35" s="260" t="s">
        <v>797</v>
      </c>
      <c r="Q35" s="168" t="str">
        <f>IF(C15&lt;&gt;"",(E9-D9)/6,"")</f>
        <v/>
      </c>
      <c r="U35" s="72"/>
      <c r="W35" s="260" t="s">
        <v>797</v>
      </c>
      <c r="X35" s="263" t="str">
        <f>IF(C15&lt;&gt;"",TRUNC(1.41*($Q$31/$Q$27)),"")</f>
        <v/>
      </c>
      <c r="Y35" s="216"/>
    </row>
    <row r="36" spans="1:25" ht="18" customHeight="1">
      <c r="A36" s="264" t="s">
        <v>916</v>
      </c>
      <c r="N36" s="216"/>
      <c r="O36" s="248"/>
      <c r="P36" s="265"/>
      <c r="Q36" s="167"/>
      <c r="R36" s="68"/>
      <c r="S36" s="68"/>
      <c r="T36" s="68"/>
      <c r="U36" s="69"/>
      <c r="V36" s="1682" t="str">
        <f>IF(X35&lt;&gt;"",IF(X35&lt;5,"Gage discrimination low","Gage discrimination acceptable"),"")</f>
        <v/>
      </c>
      <c r="W36" s="1683"/>
      <c r="X36" s="1683"/>
      <c r="Y36" s="1684"/>
    </row>
    <row r="37" spans="1:25">
      <c r="A37" s="264" t="s">
        <v>917</v>
      </c>
      <c r="N37" s="216"/>
      <c r="O37" s="264"/>
      <c r="Y37" s="216"/>
    </row>
    <row r="38" spans="1:25">
      <c r="A38" s="264" t="s">
        <v>918</v>
      </c>
      <c r="N38" s="216"/>
      <c r="O38" s="684" t="s">
        <v>919</v>
      </c>
      <c r="Y38" s="216"/>
    </row>
    <row r="39" spans="1:25" ht="13.5" thickBot="1">
      <c r="A39" s="684"/>
      <c r="N39" s="216"/>
      <c r="O39" s="685"/>
      <c r="P39" s="266"/>
      <c r="Q39" s="686"/>
      <c r="R39" s="686"/>
      <c r="S39" s="686"/>
      <c r="T39" s="686"/>
      <c r="U39" s="686"/>
      <c r="V39" s="686"/>
      <c r="W39" s="686"/>
      <c r="X39" s="686"/>
      <c r="Y39" s="205"/>
    </row>
    <row r="40" spans="1:25">
      <c r="A40" s="264" t="s">
        <v>540</v>
      </c>
      <c r="B40" s="68"/>
      <c r="C40" s="68"/>
      <c r="D40" s="68"/>
      <c r="E40" s="68"/>
      <c r="F40" s="68"/>
      <c r="G40" s="68"/>
      <c r="H40" s="68"/>
      <c r="I40" s="68"/>
      <c r="J40" s="68"/>
      <c r="K40" s="68"/>
      <c r="L40" s="68"/>
      <c r="M40" s="68"/>
      <c r="N40" s="225"/>
      <c r="O40" s="9"/>
    </row>
    <row r="41" spans="1:25">
      <c r="A41" s="264"/>
      <c r="B41" s="68"/>
      <c r="C41" s="68"/>
      <c r="D41" s="68"/>
      <c r="E41" s="68"/>
      <c r="F41" s="68"/>
      <c r="G41" s="68"/>
      <c r="H41" s="68"/>
      <c r="I41" s="68"/>
      <c r="J41" s="68"/>
      <c r="K41" s="68"/>
      <c r="L41" s="68"/>
      <c r="M41" s="68"/>
      <c r="N41" s="225"/>
      <c r="O41" s="9"/>
    </row>
    <row r="42" spans="1:25" ht="13.5" thickBot="1">
      <c r="A42" s="685"/>
      <c r="B42" s="686"/>
      <c r="C42" s="686"/>
      <c r="D42" s="686"/>
      <c r="E42" s="686"/>
      <c r="F42" s="686"/>
      <c r="G42" s="686"/>
      <c r="H42" s="686"/>
      <c r="I42" s="686"/>
      <c r="J42" s="686"/>
      <c r="K42" s="686"/>
      <c r="L42" s="686"/>
      <c r="M42" s="686"/>
      <c r="N42" s="205"/>
      <c r="O42" s="9"/>
    </row>
  </sheetData>
  <customSheetViews>
    <customSheetView guid="{4386EC60-C10A-4757-8A9B-A7E03A340F6B}" topLeftCell="A10">
      <selection activeCell="Q25" sqref="Q25"/>
      <colBreaks count="1" manualBreakCount="1">
        <brk id="14" max="1048575" man="1"/>
      </colBreaks>
      <pageMargins left="0" right="0" top="0" bottom="0" header="0" footer="0"/>
      <printOptions horizontalCentered="1" verticalCentered="1"/>
      <pageSetup scale="89" orientation="portrait" r:id="rId1"/>
      <headerFooter alignWithMargins="0">
        <oddFooter xml:space="preserve">&amp;L&amp;P of &amp;N&amp;RPPAP: Revision 1.4
Date: 4/12/12
</oddFooter>
      </headerFooter>
    </customSheetView>
  </customSheetViews>
  <mergeCells count="7">
    <mergeCell ref="V36:Y36"/>
    <mergeCell ref="D1:N1"/>
    <mergeCell ref="D2:N2"/>
    <mergeCell ref="D3:N3"/>
    <mergeCell ref="Q1:Y1"/>
    <mergeCell ref="Q2:Y2"/>
    <mergeCell ref="Q3:Y3"/>
  </mergeCells>
  <phoneticPr fontId="26" type="noConversion"/>
  <printOptions horizontalCentered="1" vertic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colBreaks count="1" manualBreakCount="1">
    <brk id="14" max="1048575" man="1"/>
  </colBreaks>
  <drawing r:id="rId3"/>
  <legacyDrawing r:id="rId4"/>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9">
    <tabColor indexed="13"/>
  </sheetPr>
  <dimension ref="A1:AK51"/>
  <sheetViews>
    <sheetView zoomScaleNormal="100" workbookViewId="0">
      <selection activeCell="N56" sqref="N56"/>
    </sheetView>
  </sheetViews>
  <sheetFormatPr defaultColWidth="9.140625" defaultRowHeight="12.75"/>
  <cols>
    <col min="1" max="1" width="7.5703125" style="2" customWidth="1"/>
    <col min="2" max="2" width="4.85546875" style="2" customWidth="1"/>
    <col min="3" max="12" width="9.28515625" style="2" customWidth="1"/>
    <col min="13" max="13" width="5.140625" style="2" customWidth="1"/>
    <col min="14" max="14" width="12.42578125" style="2" bestFit="1" customWidth="1"/>
    <col min="15" max="15" width="9.140625" style="2"/>
    <col min="16" max="16" width="5.5703125" style="2" customWidth="1"/>
    <col min="17" max="17" width="9.85546875" style="2" bestFit="1" customWidth="1"/>
    <col min="18" max="18" width="9.140625" style="2" bestFit="1" customWidth="1"/>
    <col min="19" max="21" width="9.85546875" style="2" bestFit="1" customWidth="1"/>
    <col min="22" max="22" width="9.140625" style="2"/>
    <col min="23" max="24" width="9.140625" style="2" bestFit="1" customWidth="1"/>
    <col min="25" max="25" width="9.85546875" style="2" bestFit="1" customWidth="1"/>
    <col min="26" max="27" width="9.140625" style="2"/>
    <col min="28" max="29" width="9.140625" style="2" bestFit="1" customWidth="1"/>
    <col min="30" max="16384" width="9.140625" style="2"/>
  </cols>
  <sheetData>
    <row r="1" spans="1:37" ht="51.95" customHeight="1">
      <c r="A1" s="682"/>
      <c r="B1" s="395"/>
      <c r="C1" s="1699" t="s">
        <v>928</v>
      </c>
      <c r="D1" s="1699"/>
      <c r="E1" s="1699"/>
      <c r="F1" s="1699"/>
      <c r="G1" s="1699"/>
      <c r="H1" s="1699"/>
      <c r="I1" s="1699"/>
      <c r="J1" s="1699"/>
      <c r="K1" s="1699"/>
      <c r="L1" s="1699"/>
      <c r="M1" s="1699"/>
      <c r="N1" s="1700"/>
    </row>
    <row r="2" spans="1:37" s="9" customFormat="1" ht="11.25">
      <c r="A2" s="352" t="s">
        <v>39</v>
      </c>
      <c r="B2" s="112"/>
      <c r="C2" s="112"/>
      <c r="D2" s="112"/>
      <c r="E2" s="113"/>
      <c r="F2" s="111" t="s">
        <v>775</v>
      </c>
      <c r="G2" s="112"/>
      <c r="H2" s="112"/>
      <c r="I2" s="113"/>
      <c r="J2" s="111" t="s">
        <v>817</v>
      </c>
      <c r="K2" s="112"/>
      <c r="L2" s="112"/>
      <c r="M2" s="112"/>
      <c r="N2" s="362"/>
    </row>
    <row r="3" spans="1:37">
      <c r="A3" s="387" t="str">
        <f>INTRO!$D$34</f>
        <v>PART NUMBER</v>
      </c>
      <c r="B3" s="321"/>
      <c r="C3" s="321"/>
      <c r="D3" s="68"/>
      <c r="E3" s="69"/>
      <c r="F3" s="114"/>
      <c r="G3" s="140"/>
      <c r="H3" s="140"/>
      <c r="I3" s="141"/>
      <c r="J3" s="114"/>
      <c r="K3" s="140"/>
      <c r="L3" s="140"/>
      <c r="M3" s="140"/>
      <c r="N3" s="390"/>
    </row>
    <row r="4" spans="1:37" s="9" customFormat="1" ht="11.25">
      <c r="A4" s="352" t="s">
        <v>37</v>
      </c>
      <c r="B4" s="112"/>
      <c r="C4" s="112"/>
      <c r="D4" s="112"/>
      <c r="E4" s="113"/>
      <c r="F4" s="111" t="s">
        <v>777</v>
      </c>
      <c r="G4" s="112"/>
      <c r="H4" s="112"/>
      <c r="I4" s="113"/>
      <c r="J4" s="111" t="s">
        <v>818</v>
      </c>
      <c r="K4" s="112"/>
      <c r="L4" s="112"/>
      <c r="M4" s="112"/>
      <c r="N4" s="362"/>
    </row>
    <row r="5" spans="1:37">
      <c r="A5" s="387" t="str">
        <f>INTRO!$D$33</f>
        <v>PART NAME</v>
      </c>
      <c r="B5" s="68"/>
      <c r="C5" s="68"/>
      <c r="D5" s="68"/>
      <c r="E5" s="69"/>
      <c r="F5" s="114"/>
      <c r="G5" s="140"/>
      <c r="H5" s="140"/>
      <c r="I5" s="141"/>
      <c r="J5" s="114"/>
      <c r="K5" s="140"/>
      <c r="L5" s="140"/>
      <c r="M5" s="140"/>
      <c r="N5" s="390"/>
    </row>
    <row r="6" spans="1:37" s="9" customFormat="1" ht="11.25">
      <c r="A6" s="352" t="s">
        <v>456</v>
      </c>
      <c r="B6" s="112"/>
      <c r="C6" s="112"/>
      <c r="D6" s="183" t="s">
        <v>856</v>
      </c>
      <c r="E6" s="184"/>
      <c r="F6" s="111" t="s">
        <v>779</v>
      </c>
      <c r="G6" s="112"/>
      <c r="H6" s="112"/>
      <c r="I6" s="113"/>
      <c r="J6" s="111" t="s">
        <v>821</v>
      </c>
      <c r="K6" s="112"/>
      <c r="L6" s="112"/>
      <c r="M6" s="112"/>
      <c r="N6" s="362"/>
    </row>
    <row r="7" spans="1:37">
      <c r="A7" s="389"/>
      <c r="B7" s="140"/>
      <c r="C7" s="140"/>
      <c r="D7" s="900" t="s">
        <v>857</v>
      </c>
      <c r="E7" s="909" t="s">
        <v>858</v>
      </c>
      <c r="F7" s="114"/>
      <c r="G7" s="140"/>
      <c r="H7" s="140"/>
      <c r="I7" s="141"/>
      <c r="J7" s="114"/>
      <c r="K7" s="140"/>
      <c r="L7" s="140"/>
      <c r="M7" s="140"/>
      <c r="N7" s="390"/>
    </row>
    <row r="8" spans="1:37">
      <c r="A8" s="352" t="s">
        <v>859</v>
      </c>
      <c r="B8" s="112"/>
      <c r="C8" s="112"/>
      <c r="D8" s="112"/>
      <c r="E8" s="113"/>
      <c r="F8" s="111" t="s">
        <v>860</v>
      </c>
      <c r="G8" s="113"/>
      <c r="H8" s="111" t="s">
        <v>861</v>
      </c>
      <c r="I8" s="113"/>
      <c r="J8" s="111" t="s">
        <v>862</v>
      </c>
      <c r="K8" s="113"/>
      <c r="L8" s="111" t="s">
        <v>778</v>
      </c>
      <c r="M8" s="112"/>
      <c r="N8" s="362"/>
      <c r="P8" s="267"/>
    </row>
    <row r="9" spans="1:37" ht="13.5" thickBot="1">
      <c r="A9" s="391"/>
      <c r="B9" s="393"/>
      <c r="C9" s="393"/>
      <c r="D9" s="393"/>
      <c r="E9" s="396"/>
      <c r="F9" s="397" t="str">
        <f>IF(C12&lt;&gt;"",COUNT(C12:C14),"")</f>
        <v/>
      </c>
      <c r="G9" s="398"/>
      <c r="H9" s="397" t="str">
        <f>IF(C12&lt;&gt;"",COUNT(C12:L12),"")</f>
        <v/>
      </c>
      <c r="I9" s="398"/>
      <c r="J9" s="397" t="str">
        <f>IF(C12&lt;&gt;"",COUNT(C12,C17,C22),"")</f>
        <v/>
      </c>
      <c r="K9" s="399"/>
      <c r="L9" s="400"/>
      <c r="M9" s="393"/>
      <c r="N9" s="394"/>
      <c r="P9" s="267"/>
    </row>
    <row r="10" spans="1:37">
      <c r="A10" s="190" t="s">
        <v>863</v>
      </c>
      <c r="B10" s="131"/>
      <c r="C10" s="191" t="s">
        <v>489</v>
      </c>
      <c r="D10" s="192"/>
      <c r="E10" s="192"/>
      <c r="F10" s="192"/>
      <c r="G10" s="192"/>
      <c r="H10" s="192"/>
      <c r="I10" s="192"/>
      <c r="J10" s="192"/>
      <c r="K10" s="192"/>
      <c r="L10" s="193"/>
      <c r="M10" s="194" t="s">
        <v>864</v>
      </c>
      <c r="N10" s="195"/>
    </row>
    <row r="11" spans="1:37" ht="15.75" customHeight="1" thickBot="1">
      <c r="A11" s="202" t="s">
        <v>866</v>
      </c>
      <c r="B11" s="203"/>
      <c r="C11" s="204">
        <v>1</v>
      </c>
      <c r="D11" s="204">
        <v>2</v>
      </c>
      <c r="E11" s="204">
        <v>3</v>
      </c>
      <c r="F11" s="204">
        <v>4</v>
      </c>
      <c r="G11" s="204">
        <v>5</v>
      </c>
      <c r="H11" s="204">
        <v>6</v>
      </c>
      <c r="I11" s="204">
        <v>7</v>
      </c>
      <c r="J11" s="204">
        <v>8</v>
      </c>
      <c r="K11" s="204">
        <v>9</v>
      </c>
      <c r="L11" s="204">
        <v>10</v>
      </c>
      <c r="M11" s="63"/>
      <c r="N11" s="205"/>
      <c r="R11" s="2" t="s">
        <v>929</v>
      </c>
      <c r="S11" s="158" t="s">
        <v>930</v>
      </c>
      <c r="T11" s="158" t="s">
        <v>931</v>
      </c>
      <c r="U11" s="268" t="s">
        <v>932</v>
      </c>
      <c r="X11" s="2" t="s">
        <v>929</v>
      </c>
      <c r="Y11" s="268" t="s">
        <v>933</v>
      </c>
    </row>
    <row r="12" spans="1:37" ht="15.95" customHeight="1">
      <c r="A12" s="208" t="s">
        <v>868</v>
      </c>
      <c r="B12" s="209">
        <v>1</v>
      </c>
      <c r="C12" s="210"/>
      <c r="D12" s="210"/>
      <c r="E12" s="210"/>
      <c r="F12" s="210"/>
      <c r="G12" s="210"/>
      <c r="H12" s="210"/>
      <c r="I12" s="210"/>
      <c r="J12" s="210"/>
      <c r="K12" s="210"/>
      <c r="L12" s="210"/>
      <c r="M12" s="211"/>
      <c r="N12" s="212" t="str">
        <f t="shared" ref="N12:N26" si="0">IF(C12&lt;&gt;"",AVERAGE(C12:L12),"")</f>
        <v/>
      </c>
      <c r="P12" s="2" t="s">
        <v>934</v>
      </c>
      <c r="Q12" s="267">
        <f>SUM(C12:L14)</f>
        <v>0</v>
      </c>
      <c r="R12" s="2">
        <f>Q12*Q12</f>
        <v>0</v>
      </c>
      <c r="S12" s="2" t="e">
        <f>R12/$Q$16</f>
        <v>#VALUE!</v>
      </c>
      <c r="U12" s="65"/>
      <c r="V12" s="2" t="s">
        <v>935</v>
      </c>
      <c r="W12" s="269">
        <f>SUM(C12:C14)</f>
        <v>0</v>
      </c>
      <c r="X12" s="2">
        <f t="shared" ref="X12:X41" si="1">W12*W12</f>
        <v>0</v>
      </c>
      <c r="Y12" s="65" t="e">
        <f t="shared" ref="Y12:Y41" si="2">X12/$F$9</f>
        <v>#VALUE!</v>
      </c>
      <c r="AA12" s="2" t="s">
        <v>936</v>
      </c>
      <c r="AB12" s="2" t="s">
        <v>937</v>
      </c>
      <c r="AC12" s="2" t="s">
        <v>938</v>
      </c>
      <c r="AD12" s="2" t="s">
        <v>939</v>
      </c>
      <c r="AE12" s="2" t="s">
        <v>940</v>
      </c>
      <c r="AF12" s="2" t="s">
        <v>941</v>
      </c>
      <c r="AG12" s="2" t="s">
        <v>942</v>
      </c>
      <c r="AH12" s="2" t="s">
        <v>943</v>
      </c>
      <c r="AI12" s="2" t="s">
        <v>944</v>
      </c>
      <c r="AJ12" s="2" t="s">
        <v>945</v>
      </c>
      <c r="AK12" s="2" t="s">
        <v>946</v>
      </c>
    </row>
    <row r="13" spans="1:37" ht="15.95" customHeight="1">
      <c r="A13" s="217">
        <v>2</v>
      </c>
      <c r="B13" s="905">
        <v>2</v>
      </c>
      <c r="C13" s="218"/>
      <c r="D13" s="218"/>
      <c r="E13" s="218"/>
      <c r="F13" s="218"/>
      <c r="G13" s="218"/>
      <c r="H13" s="218"/>
      <c r="I13" s="218"/>
      <c r="J13" s="218"/>
      <c r="K13" s="218"/>
      <c r="L13" s="218"/>
      <c r="M13" s="68"/>
      <c r="N13" s="219" t="str">
        <f t="shared" si="0"/>
        <v/>
      </c>
      <c r="P13" s="2" t="s">
        <v>947</v>
      </c>
      <c r="Q13" s="267">
        <f>SUM(C17:L19)</f>
        <v>0</v>
      </c>
      <c r="R13" s="2">
        <f>Q13*Q13</f>
        <v>0</v>
      </c>
      <c r="S13" s="2" t="e">
        <f>R13/$Q$16</f>
        <v>#VALUE!</v>
      </c>
      <c r="U13" s="65"/>
      <c r="V13" s="2" t="s">
        <v>948</v>
      </c>
      <c r="W13" s="269">
        <f>SUM(D12:D14)</f>
        <v>0</v>
      </c>
      <c r="X13" s="2">
        <f t="shared" si="1"/>
        <v>0</v>
      </c>
      <c r="Y13" s="65" t="e">
        <f t="shared" si="2"/>
        <v>#VALUE!</v>
      </c>
      <c r="Z13" s="2" t="s">
        <v>949</v>
      </c>
      <c r="AA13" s="2" t="s">
        <v>950</v>
      </c>
      <c r="AB13" s="2">
        <f t="shared" ref="AB13:AK15" si="3">C12*C12</f>
        <v>0</v>
      </c>
      <c r="AC13" s="2">
        <f t="shared" si="3"/>
        <v>0</v>
      </c>
      <c r="AD13" s="2">
        <f t="shared" si="3"/>
        <v>0</v>
      </c>
      <c r="AE13" s="2">
        <f t="shared" si="3"/>
        <v>0</v>
      </c>
      <c r="AF13" s="2">
        <f t="shared" si="3"/>
        <v>0</v>
      </c>
      <c r="AG13" s="2">
        <f t="shared" si="3"/>
        <v>0</v>
      </c>
      <c r="AH13" s="2">
        <f t="shared" si="3"/>
        <v>0</v>
      </c>
      <c r="AI13" s="2">
        <f t="shared" si="3"/>
        <v>0</v>
      </c>
      <c r="AJ13" s="2">
        <f t="shared" si="3"/>
        <v>0</v>
      </c>
      <c r="AK13" s="2">
        <f t="shared" si="3"/>
        <v>0</v>
      </c>
    </row>
    <row r="14" spans="1:37" ht="15.95" customHeight="1">
      <c r="A14" s="221">
        <f>A13+1</f>
        <v>3</v>
      </c>
      <c r="B14" s="180">
        <v>3</v>
      </c>
      <c r="C14" s="218"/>
      <c r="D14" s="218"/>
      <c r="E14" s="218"/>
      <c r="F14" s="218"/>
      <c r="G14" s="218"/>
      <c r="H14" s="218"/>
      <c r="I14" s="218"/>
      <c r="J14" s="218"/>
      <c r="K14" s="218"/>
      <c r="L14" s="218"/>
      <c r="M14" s="68"/>
      <c r="N14" s="219" t="str">
        <f t="shared" si="0"/>
        <v/>
      </c>
      <c r="P14" s="2" t="s">
        <v>951</v>
      </c>
      <c r="Q14" s="267">
        <f>SUM(C22:L24)</f>
        <v>0</v>
      </c>
      <c r="R14" s="2">
        <f>Q14*Q14</f>
        <v>0</v>
      </c>
      <c r="S14" s="2" t="e">
        <f>R14/$Q$16</f>
        <v>#VALUE!</v>
      </c>
      <c r="U14" s="65"/>
      <c r="V14" s="2" t="s">
        <v>952</v>
      </c>
      <c r="W14" s="269">
        <f>SUM(E12:E14)</f>
        <v>0</v>
      </c>
      <c r="X14" s="2">
        <f t="shared" si="1"/>
        <v>0</v>
      </c>
      <c r="Y14" s="65" t="e">
        <f t="shared" si="2"/>
        <v>#VALUE!</v>
      </c>
      <c r="AA14" s="2" t="s">
        <v>953</v>
      </c>
      <c r="AB14" s="2">
        <f t="shared" si="3"/>
        <v>0</v>
      </c>
      <c r="AC14" s="2">
        <f t="shared" si="3"/>
        <v>0</v>
      </c>
      <c r="AD14" s="2">
        <f t="shared" si="3"/>
        <v>0</v>
      </c>
      <c r="AE14" s="2">
        <f t="shared" si="3"/>
        <v>0</v>
      </c>
      <c r="AF14" s="2">
        <f t="shared" si="3"/>
        <v>0</v>
      </c>
      <c r="AG14" s="2">
        <f t="shared" si="3"/>
        <v>0</v>
      </c>
      <c r="AH14" s="2">
        <f t="shared" si="3"/>
        <v>0</v>
      </c>
      <c r="AI14" s="2">
        <f t="shared" si="3"/>
        <v>0</v>
      </c>
      <c r="AJ14" s="2">
        <f t="shared" si="3"/>
        <v>0</v>
      </c>
      <c r="AK14" s="2">
        <f t="shared" si="3"/>
        <v>0</v>
      </c>
    </row>
    <row r="15" spans="1:37" ht="15.95" customHeight="1">
      <c r="A15" s="221">
        <f>A14+1</f>
        <v>4</v>
      </c>
      <c r="B15" s="180" t="s">
        <v>874</v>
      </c>
      <c r="C15" s="908" t="str">
        <f t="shared" ref="C15:L15" si="4">IF(C12&lt;&gt;"",SUM(C12:C14)/COUNT(C12:C14),"")</f>
        <v/>
      </c>
      <c r="D15" s="908" t="str">
        <f t="shared" si="4"/>
        <v/>
      </c>
      <c r="E15" s="908" t="str">
        <f t="shared" si="4"/>
        <v/>
      </c>
      <c r="F15" s="908" t="str">
        <f t="shared" si="4"/>
        <v/>
      </c>
      <c r="G15" s="908" t="str">
        <f t="shared" si="4"/>
        <v/>
      </c>
      <c r="H15" s="908" t="str">
        <f t="shared" si="4"/>
        <v/>
      </c>
      <c r="I15" s="908" t="str">
        <f t="shared" si="4"/>
        <v/>
      </c>
      <c r="J15" s="908" t="str">
        <f t="shared" si="4"/>
        <v/>
      </c>
      <c r="K15" s="908" t="str">
        <f t="shared" si="4"/>
        <v/>
      </c>
      <c r="L15" s="908" t="str">
        <f t="shared" si="4"/>
        <v/>
      </c>
      <c r="M15" s="226" t="s">
        <v>875</v>
      </c>
      <c r="N15" s="219" t="str">
        <f t="shared" si="0"/>
        <v/>
      </c>
      <c r="P15" s="2" t="s">
        <v>954</v>
      </c>
      <c r="Q15" s="267">
        <f>SUM(Q12:Q14)</f>
        <v>0</v>
      </c>
      <c r="R15" s="2">
        <f>Q15*Q15</f>
        <v>0</v>
      </c>
      <c r="T15" s="2" t="e">
        <f>R15/Q17</f>
        <v>#VALUE!</v>
      </c>
      <c r="U15" s="65"/>
      <c r="V15" s="2" t="s">
        <v>955</v>
      </c>
      <c r="W15" s="269">
        <f>SUM(F12:F14)</f>
        <v>0</v>
      </c>
      <c r="X15" s="2">
        <f t="shared" si="1"/>
        <v>0</v>
      </c>
      <c r="Y15" s="65" t="e">
        <f t="shared" si="2"/>
        <v>#VALUE!</v>
      </c>
      <c r="AA15" s="2" t="s">
        <v>956</v>
      </c>
      <c r="AB15" s="2">
        <f t="shared" si="3"/>
        <v>0</v>
      </c>
      <c r="AC15" s="2">
        <f t="shared" si="3"/>
        <v>0</v>
      </c>
      <c r="AD15" s="2">
        <f t="shared" si="3"/>
        <v>0</v>
      </c>
      <c r="AE15" s="2">
        <f t="shared" si="3"/>
        <v>0</v>
      </c>
      <c r="AF15" s="2">
        <f t="shared" si="3"/>
        <v>0</v>
      </c>
      <c r="AG15" s="2">
        <f t="shared" si="3"/>
        <v>0</v>
      </c>
      <c r="AH15" s="2">
        <f t="shared" si="3"/>
        <v>0</v>
      </c>
      <c r="AI15" s="2">
        <f t="shared" si="3"/>
        <v>0</v>
      </c>
      <c r="AJ15" s="2">
        <f t="shared" si="3"/>
        <v>0</v>
      </c>
      <c r="AK15" s="2">
        <f t="shared" si="3"/>
        <v>0</v>
      </c>
    </row>
    <row r="16" spans="1:37" ht="15.95" customHeight="1" thickBot="1">
      <c r="A16" s="227">
        <f>A15+1</f>
        <v>5</v>
      </c>
      <c r="B16" s="228" t="s">
        <v>798</v>
      </c>
      <c r="C16" s="229" t="str">
        <f t="shared" ref="C16:L16" si="5">IF(C12&lt;&gt;"",MAX(C12:C14)-MIN(C12:C14),"")</f>
        <v/>
      </c>
      <c r="D16" s="229" t="str">
        <f t="shared" si="5"/>
        <v/>
      </c>
      <c r="E16" s="229" t="str">
        <f t="shared" si="5"/>
        <v/>
      </c>
      <c r="F16" s="229" t="str">
        <f t="shared" si="5"/>
        <v/>
      </c>
      <c r="G16" s="229" t="str">
        <f t="shared" si="5"/>
        <v/>
      </c>
      <c r="H16" s="229" t="str">
        <f t="shared" si="5"/>
        <v/>
      </c>
      <c r="I16" s="229" t="str">
        <f t="shared" si="5"/>
        <v/>
      </c>
      <c r="J16" s="229" t="str">
        <f t="shared" si="5"/>
        <v/>
      </c>
      <c r="K16" s="229" t="str">
        <f t="shared" si="5"/>
        <v/>
      </c>
      <c r="L16" s="229" t="str">
        <f t="shared" si="5"/>
        <v/>
      </c>
      <c r="M16" s="230" t="s">
        <v>877</v>
      </c>
      <c r="N16" s="219" t="str">
        <f t="shared" si="0"/>
        <v/>
      </c>
      <c r="P16" s="2" t="s">
        <v>957</v>
      </c>
      <c r="Q16" s="2" t="e">
        <f>J9*H9</f>
        <v>#VALUE!</v>
      </c>
      <c r="U16" s="65"/>
      <c r="V16" s="2" t="s">
        <v>958</v>
      </c>
      <c r="W16" s="269">
        <f>SUM(G12:G14)</f>
        <v>0</v>
      </c>
      <c r="X16" s="2">
        <f t="shared" si="1"/>
        <v>0</v>
      </c>
      <c r="Y16" s="65" t="e">
        <f t="shared" si="2"/>
        <v>#VALUE!</v>
      </c>
      <c r="Z16" s="2" t="s">
        <v>959</v>
      </c>
      <c r="AA16" s="2" t="s">
        <v>950</v>
      </c>
      <c r="AB16" s="2">
        <f t="shared" ref="AB16:AK18" si="6">C17*C17</f>
        <v>0</v>
      </c>
      <c r="AC16" s="2">
        <f t="shared" si="6"/>
        <v>0</v>
      </c>
      <c r="AD16" s="2">
        <f t="shared" si="6"/>
        <v>0</v>
      </c>
      <c r="AE16" s="2">
        <f t="shared" si="6"/>
        <v>0</v>
      </c>
      <c r="AF16" s="2">
        <f t="shared" si="6"/>
        <v>0</v>
      </c>
      <c r="AG16" s="2">
        <f t="shared" si="6"/>
        <v>0</v>
      </c>
      <c r="AH16" s="2">
        <f t="shared" si="6"/>
        <v>0</v>
      </c>
      <c r="AI16" s="2">
        <f t="shared" si="6"/>
        <v>0</v>
      </c>
      <c r="AJ16" s="2">
        <f t="shared" si="6"/>
        <v>0</v>
      </c>
      <c r="AK16" s="2">
        <f t="shared" si="6"/>
        <v>0</v>
      </c>
    </row>
    <row r="17" spans="1:37" ht="15.95" customHeight="1">
      <c r="A17" s="208" t="s">
        <v>882</v>
      </c>
      <c r="B17" s="209">
        <v>1</v>
      </c>
      <c r="C17" s="210"/>
      <c r="D17" s="210"/>
      <c r="E17" s="210"/>
      <c r="F17" s="210"/>
      <c r="G17" s="210"/>
      <c r="H17" s="210"/>
      <c r="I17" s="210"/>
      <c r="J17" s="210"/>
      <c r="K17" s="210"/>
      <c r="L17" s="210"/>
      <c r="M17" s="211"/>
      <c r="N17" s="212" t="str">
        <f t="shared" si="0"/>
        <v/>
      </c>
      <c r="P17" s="2" t="s">
        <v>960</v>
      </c>
      <c r="Q17" s="2" t="e">
        <f>F9*H9*J9</f>
        <v>#VALUE!</v>
      </c>
      <c r="U17" s="65"/>
      <c r="V17" s="2" t="s">
        <v>961</v>
      </c>
      <c r="W17" s="269">
        <f>SUM(H12:H14)</f>
        <v>0</v>
      </c>
      <c r="X17" s="2">
        <f t="shared" si="1"/>
        <v>0</v>
      </c>
      <c r="Y17" s="65" t="e">
        <f t="shared" si="2"/>
        <v>#VALUE!</v>
      </c>
      <c r="AA17" s="2" t="s">
        <v>953</v>
      </c>
      <c r="AB17" s="2">
        <f t="shared" si="6"/>
        <v>0</v>
      </c>
      <c r="AC17" s="2">
        <f t="shared" si="6"/>
        <v>0</v>
      </c>
      <c r="AD17" s="2">
        <f t="shared" si="6"/>
        <v>0</v>
      </c>
      <c r="AE17" s="2">
        <f t="shared" si="6"/>
        <v>0</v>
      </c>
      <c r="AF17" s="2">
        <f t="shared" si="6"/>
        <v>0</v>
      </c>
      <c r="AG17" s="2">
        <f t="shared" si="6"/>
        <v>0</v>
      </c>
      <c r="AH17" s="2">
        <f t="shared" si="6"/>
        <v>0</v>
      </c>
      <c r="AI17" s="2">
        <f t="shared" si="6"/>
        <v>0</v>
      </c>
      <c r="AJ17" s="2">
        <f t="shared" si="6"/>
        <v>0</v>
      </c>
      <c r="AK17" s="2">
        <f t="shared" si="6"/>
        <v>0</v>
      </c>
    </row>
    <row r="18" spans="1:37" ht="15.95" customHeight="1">
      <c r="A18" s="221">
        <v>7</v>
      </c>
      <c r="B18" s="905">
        <v>2</v>
      </c>
      <c r="C18" s="218"/>
      <c r="D18" s="218"/>
      <c r="E18" s="218"/>
      <c r="F18" s="218"/>
      <c r="G18" s="218"/>
      <c r="H18" s="218"/>
      <c r="I18" s="218"/>
      <c r="J18" s="218"/>
      <c r="K18" s="218"/>
      <c r="L18" s="218"/>
      <c r="M18" s="68"/>
      <c r="N18" s="219" t="str">
        <f t="shared" si="0"/>
        <v/>
      </c>
      <c r="P18" s="2" t="s">
        <v>962</v>
      </c>
      <c r="Q18" s="2" t="e">
        <f>F9*J9</f>
        <v>#VALUE!</v>
      </c>
      <c r="U18" s="65"/>
      <c r="V18" s="2" t="s">
        <v>963</v>
      </c>
      <c r="W18" s="269">
        <f>SUM(I12:I14)</f>
        <v>0</v>
      </c>
      <c r="X18" s="2">
        <f t="shared" si="1"/>
        <v>0</v>
      </c>
      <c r="Y18" s="65" t="e">
        <f t="shared" si="2"/>
        <v>#VALUE!</v>
      </c>
      <c r="AA18" s="2" t="s">
        <v>956</v>
      </c>
      <c r="AB18" s="2">
        <f t="shared" si="6"/>
        <v>0</v>
      </c>
      <c r="AC18" s="2">
        <f t="shared" si="6"/>
        <v>0</v>
      </c>
      <c r="AD18" s="2">
        <f t="shared" si="6"/>
        <v>0</v>
      </c>
      <c r="AE18" s="2">
        <f t="shared" si="6"/>
        <v>0</v>
      </c>
      <c r="AF18" s="2">
        <f t="shared" si="6"/>
        <v>0</v>
      </c>
      <c r="AG18" s="2">
        <f t="shared" si="6"/>
        <v>0</v>
      </c>
      <c r="AH18" s="2">
        <f t="shared" si="6"/>
        <v>0</v>
      </c>
      <c r="AI18" s="2">
        <f t="shared" si="6"/>
        <v>0</v>
      </c>
      <c r="AJ18" s="2">
        <f t="shared" si="6"/>
        <v>0</v>
      </c>
      <c r="AK18" s="2">
        <f t="shared" si="6"/>
        <v>0</v>
      </c>
    </row>
    <row r="19" spans="1:37" ht="15.95" customHeight="1">
      <c r="A19" s="221">
        <f>A18+1</f>
        <v>8</v>
      </c>
      <c r="B19" s="180">
        <v>3</v>
      </c>
      <c r="C19" s="218"/>
      <c r="D19" s="218"/>
      <c r="E19" s="218"/>
      <c r="F19" s="218"/>
      <c r="G19" s="218"/>
      <c r="H19" s="218"/>
      <c r="I19" s="218"/>
      <c r="J19" s="218"/>
      <c r="K19" s="218"/>
      <c r="L19" s="218"/>
      <c r="M19" s="68"/>
      <c r="N19" s="219" t="str">
        <f t="shared" si="0"/>
        <v/>
      </c>
      <c r="P19" s="2" t="s">
        <v>964</v>
      </c>
      <c r="Q19" s="269">
        <f>SUM(C12:C14)+SUM(C17:C19)+SUM(C22:C24)</f>
        <v>0</v>
      </c>
      <c r="R19" s="2">
        <f t="shared" ref="R19:R28" si="7">Q19*Q19</f>
        <v>0</v>
      </c>
      <c r="U19" s="65" t="e">
        <f t="shared" ref="U19:U28" si="8">R19/$Q$18</f>
        <v>#VALUE!</v>
      </c>
      <c r="V19" s="2" t="s">
        <v>965</v>
      </c>
      <c r="W19" s="269">
        <f>SUM(J12:J14)</f>
        <v>0</v>
      </c>
      <c r="X19" s="2">
        <f t="shared" si="1"/>
        <v>0</v>
      </c>
      <c r="Y19" s="65" t="e">
        <f t="shared" si="2"/>
        <v>#VALUE!</v>
      </c>
      <c r="Z19" s="2" t="s">
        <v>966</v>
      </c>
      <c r="AA19" s="2" t="s">
        <v>950</v>
      </c>
      <c r="AB19" s="2">
        <f t="shared" ref="AB19:AK21" si="9">C22*C22</f>
        <v>0</v>
      </c>
      <c r="AC19" s="2">
        <f t="shared" si="9"/>
        <v>0</v>
      </c>
      <c r="AD19" s="2">
        <f t="shared" si="9"/>
        <v>0</v>
      </c>
      <c r="AE19" s="2">
        <f t="shared" si="9"/>
        <v>0</v>
      </c>
      <c r="AF19" s="2">
        <f t="shared" si="9"/>
        <v>0</v>
      </c>
      <c r="AG19" s="2">
        <f t="shared" si="9"/>
        <v>0</v>
      </c>
      <c r="AH19" s="2">
        <f t="shared" si="9"/>
        <v>0</v>
      </c>
      <c r="AI19" s="2">
        <f t="shared" si="9"/>
        <v>0</v>
      </c>
      <c r="AJ19" s="2">
        <f t="shared" si="9"/>
        <v>0</v>
      </c>
      <c r="AK19" s="2">
        <f t="shared" si="9"/>
        <v>0</v>
      </c>
    </row>
    <row r="20" spans="1:37" ht="15.95" customHeight="1">
      <c r="A20" s="221">
        <f>A19+1</f>
        <v>9</v>
      </c>
      <c r="B20" s="180" t="s">
        <v>874</v>
      </c>
      <c r="C20" s="908" t="str">
        <f t="shared" ref="C20:L20" si="10">IF(C17&lt;&gt;"",SUM(C17:C19)/COUNT(C17:C19),"")</f>
        <v/>
      </c>
      <c r="D20" s="908" t="str">
        <f t="shared" si="10"/>
        <v/>
      </c>
      <c r="E20" s="908" t="str">
        <f t="shared" si="10"/>
        <v/>
      </c>
      <c r="F20" s="908" t="str">
        <f t="shared" si="10"/>
        <v/>
      </c>
      <c r="G20" s="908" t="str">
        <f t="shared" si="10"/>
        <v/>
      </c>
      <c r="H20" s="908" t="str">
        <f t="shared" si="10"/>
        <v/>
      </c>
      <c r="I20" s="908" t="str">
        <f t="shared" si="10"/>
        <v/>
      </c>
      <c r="J20" s="908" t="str">
        <f t="shared" si="10"/>
        <v/>
      </c>
      <c r="K20" s="908" t="str">
        <f t="shared" si="10"/>
        <v/>
      </c>
      <c r="L20" s="908" t="str">
        <f t="shared" si="10"/>
        <v/>
      </c>
      <c r="M20" s="226" t="s">
        <v>883</v>
      </c>
      <c r="N20" s="219" t="str">
        <f t="shared" si="0"/>
        <v/>
      </c>
      <c r="P20" s="2" t="s">
        <v>967</v>
      </c>
      <c r="Q20" s="269">
        <f>SUM(D12:D14)+SUM(D17:D19)+SUM(D22:D24)</f>
        <v>0</v>
      </c>
      <c r="R20" s="2">
        <f t="shared" si="7"/>
        <v>0</v>
      </c>
      <c r="U20" s="65" t="e">
        <f t="shared" si="8"/>
        <v>#VALUE!</v>
      </c>
      <c r="V20" s="2" t="s">
        <v>968</v>
      </c>
      <c r="W20" s="269">
        <f>SUM(K12:K14)</f>
        <v>0</v>
      </c>
      <c r="X20" s="2">
        <f t="shared" si="1"/>
        <v>0</v>
      </c>
      <c r="Y20" s="65" t="e">
        <f t="shared" si="2"/>
        <v>#VALUE!</v>
      </c>
      <c r="AA20" s="2" t="s">
        <v>953</v>
      </c>
      <c r="AB20" s="2">
        <f t="shared" si="9"/>
        <v>0</v>
      </c>
      <c r="AC20" s="2">
        <f t="shared" si="9"/>
        <v>0</v>
      </c>
      <c r="AD20" s="2">
        <f t="shared" si="9"/>
        <v>0</v>
      </c>
      <c r="AE20" s="2">
        <f t="shared" si="9"/>
        <v>0</v>
      </c>
      <c r="AF20" s="2">
        <f t="shared" si="9"/>
        <v>0</v>
      </c>
      <c r="AG20" s="2">
        <f t="shared" si="9"/>
        <v>0</v>
      </c>
      <c r="AH20" s="2">
        <f t="shared" si="9"/>
        <v>0</v>
      </c>
      <c r="AI20" s="2">
        <f t="shared" si="9"/>
        <v>0</v>
      </c>
      <c r="AJ20" s="2">
        <f t="shared" si="9"/>
        <v>0</v>
      </c>
      <c r="AK20" s="2">
        <f t="shared" si="9"/>
        <v>0</v>
      </c>
    </row>
    <row r="21" spans="1:37" ht="15.95" customHeight="1" thickBot="1">
      <c r="A21" s="227">
        <f>A20+1</f>
        <v>10</v>
      </c>
      <c r="B21" s="228" t="s">
        <v>798</v>
      </c>
      <c r="C21" s="229" t="str">
        <f t="shared" ref="C21:L21" si="11">IF(C17&lt;&gt;"",MAX(C17:C19)-MIN(C17:C19),"")</f>
        <v/>
      </c>
      <c r="D21" s="229" t="str">
        <f t="shared" si="11"/>
        <v/>
      </c>
      <c r="E21" s="229" t="str">
        <f t="shared" si="11"/>
        <v/>
      </c>
      <c r="F21" s="229" t="str">
        <f t="shared" si="11"/>
        <v/>
      </c>
      <c r="G21" s="229" t="str">
        <f t="shared" si="11"/>
        <v/>
      </c>
      <c r="H21" s="229" t="str">
        <f t="shared" si="11"/>
        <v/>
      </c>
      <c r="I21" s="229" t="str">
        <f t="shared" si="11"/>
        <v/>
      </c>
      <c r="J21" s="229" t="str">
        <f t="shared" si="11"/>
        <v/>
      </c>
      <c r="K21" s="229" t="str">
        <f t="shared" si="11"/>
        <v/>
      </c>
      <c r="L21" s="229" t="str">
        <f t="shared" si="11"/>
        <v/>
      </c>
      <c r="M21" s="230" t="s">
        <v>886</v>
      </c>
      <c r="N21" s="219" t="str">
        <f t="shared" si="0"/>
        <v/>
      </c>
      <c r="P21" s="2" t="s">
        <v>969</v>
      </c>
      <c r="Q21" s="269">
        <f>SUM(E12:E14)+SUM(E17:E19)+SUM(E22:E24)</f>
        <v>0</v>
      </c>
      <c r="R21" s="2">
        <f t="shared" si="7"/>
        <v>0</v>
      </c>
      <c r="U21" s="65" t="e">
        <f t="shared" si="8"/>
        <v>#VALUE!</v>
      </c>
      <c r="V21" s="2" t="s">
        <v>970</v>
      </c>
      <c r="W21" s="269">
        <f>SUM(L12:L14)</f>
        <v>0</v>
      </c>
      <c r="X21" s="2">
        <f t="shared" si="1"/>
        <v>0</v>
      </c>
      <c r="Y21" s="65" t="e">
        <f t="shared" si="2"/>
        <v>#VALUE!</v>
      </c>
      <c r="AA21" s="2" t="s">
        <v>956</v>
      </c>
      <c r="AB21" s="2">
        <f t="shared" si="9"/>
        <v>0</v>
      </c>
      <c r="AC21" s="2">
        <f t="shared" si="9"/>
        <v>0</v>
      </c>
      <c r="AD21" s="2">
        <f t="shared" si="9"/>
        <v>0</v>
      </c>
      <c r="AE21" s="2">
        <f t="shared" si="9"/>
        <v>0</v>
      </c>
      <c r="AF21" s="2">
        <f t="shared" si="9"/>
        <v>0</v>
      </c>
      <c r="AG21" s="2">
        <f t="shared" si="9"/>
        <v>0</v>
      </c>
      <c r="AH21" s="2">
        <f t="shared" si="9"/>
        <v>0</v>
      </c>
      <c r="AI21" s="2">
        <f t="shared" si="9"/>
        <v>0</v>
      </c>
      <c r="AJ21" s="2">
        <f t="shared" si="9"/>
        <v>0</v>
      </c>
      <c r="AK21" s="2">
        <f t="shared" si="9"/>
        <v>0</v>
      </c>
    </row>
    <row r="22" spans="1:37" ht="15.95" customHeight="1">
      <c r="A22" s="208" t="s">
        <v>890</v>
      </c>
      <c r="B22" s="209">
        <v>1</v>
      </c>
      <c r="C22" s="210"/>
      <c r="D22" s="210"/>
      <c r="E22" s="210"/>
      <c r="F22" s="210"/>
      <c r="G22" s="210"/>
      <c r="H22" s="210"/>
      <c r="I22" s="210"/>
      <c r="J22" s="210"/>
      <c r="K22" s="210"/>
      <c r="L22" s="210"/>
      <c r="M22" s="211"/>
      <c r="N22" s="212" t="str">
        <f t="shared" si="0"/>
        <v/>
      </c>
      <c r="P22" s="2" t="s">
        <v>971</v>
      </c>
      <c r="Q22" s="269">
        <f>SUM(F12:F14)+SUM(F17:F19)+SUM(F22:F24)</f>
        <v>0</v>
      </c>
      <c r="R22" s="2">
        <f t="shared" si="7"/>
        <v>0</v>
      </c>
      <c r="U22" s="65" t="e">
        <f t="shared" si="8"/>
        <v>#VALUE!</v>
      </c>
      <c r="V22" s="2" t="s">
        <v>972</v>
      </c>
      <c r="W22" s="269">
        <f>SUM(C17:C19)</f>
        <v>0</v>
      </c>
      <c r="X22" s="2">
        <f t="shared" si="1"/>
        <v>0</v>
      </c>
      <c r="Y22" s="65" t="e">
        <f t="shared" si="2"/>
        <v>#VALUE!</v>
      </c>
    </row>
    <row r="23" spans="1:37" ht="15.95" customHeight="1">
      <c r="A23" s="221">
        <v>12</v>
      </c>
      <c r="B23" s="905">
        <v>2</v>
      </c>
      <c r="C23" s="218"/>
      <c r="D23" s="218"/>
      <c r="E23" s="218"/>
      <c r="F23" s="218"/>
      <c r="G23" s="218"/>
      <c r="H23" s="218"/>
      <c r="I23" s="218"/>
      <c r="J23" s="218"/>
      <c r="K23" s="218"/>
      <c r="L23" s="218"/>
      <c r="M23" s="68"/>
      <c r="N23" s="219" t="str">
        <f t="shared" si="0"/>
        <v/>
      </c>
      <c r="P23" s="2" t="s">
        <v>973</v>
      </c>
      <c r="Q23" s="269">
        <f>SUM(G12:G14)+SUM(G17:G19)+SUM(G22:G24)</f>
        <v>0</v>
      </c>
      <c r="R23" s="2">
        <f t="shared" si="7"/>
        <v>0</v>
      </c>
      <c r="U23" s="65" t="e">
        <f t="shared" si="8"/>
        <v>#VALUE!</v>
      </c>
      <c r="V23" s="2" t="s">
        <v>974</v>
      </c>
      <c r="W23" s="269">
        <f>SUM(D17:D19)</f>
        <v>0</v>
      </c>
      <c r="X23" s="2">
        <f t="shared" si="1"/>
        <v>0</v>
      </c>
      <c r="Y23" s="65" t="e">
        <f t="shared" si="2"/>
        <v>#VALUE!</v>
      </c>
    </row>
    <row r="24" spans="1:37" ht="15.95" customHeight="1">
      <c r="A24" s="221">
        <f>A23+1</f>
        <v>13</v>
      </c>
      <c r="B24" s="180">
        <v>3</v>
      </c>
      <c r="C24" s="218"/>
      <c r="D24" s="218"/>
      <c r="E24" s="218"/>
      <c r="F24" s="218"/>
      <c r="G24" s="218"/>
      <c r="H24" s="218"/>
      <c r="I24" s="218"/>
      <c r="J24" s="218"/>
      <c r="K24" s="218"/>
      <c r="L24" s="218"/>
      <c r="M24" s="68"/>
      <c r="N24" s="219" t="str">
        <f t="shared" si="0"/>
        <v/>
      </c>
      <c r="P24" s="2" t="s">
        <v>975</v>
      </c>
      <c r="Q24" s="269">
        <f>SUM(H12:H14)+SUM(H17:H19)+SUM(H22:H24)</f>
        <v>0</v>
      </c>
      <c r="R24" s="2">
        <f t="shared" si="7"/>
        <v>0</v>
      </c>
      <c r="U24" s="65" t="e">
        <f t="shared" si="8"/>
        <v>#VALUE!</v>
      </c>
      <c r="V24" s="2" t="s">
        <v>976</v>
      </c>
      <c r="W24" s="269">
        <f>SUM(E17:E19)</f>
        <v>0</v>
      </c>
      <c r="X24" s="2">
        <f t="shared" si="1"/>
        <v>0</v>
      </c>
      <c r="Y24" s="65" t="e">
        <f t="shared" si="2"/>
        <v>#VALUE!</v>
      </c>
    </row>
    <row r="25" spans="1:37" ht="15.95" customHeight="1">
      <c r="A25" s="221">
        <f>A24+1</f>
        <v>14</v>
      </c>
      <c r="B25" s="180" t="s">
        <v>874</v>
      </c>
      <c r="C25" s="908" t="str">
        <f t="shared" ref="C25:L25" si="12">IF(C22&lt;&gt;"",SUM(C22:C24)/COUNT(C22:C24),"")</f>
        <v/>
      </c>
      <c r="D25" s="908" t="str">
        <f t="shared" si="12"/>
        <v/>
      </c>
      <c r="E25" s="908" t="str">
        <f t="shared" si="12"/>
        <v/>
      </c>
      <c r="F25" s="908" t="str">
        <f t="shared" si="12"/>
        <v/>
      </c>
      <c r="G25" s="908" t="str">
        <f t="shared" si="12"/>
        <v/>
      </c>
      <c r="H25" s="908" t="str">
        <f t="shared" si="12"/>
        <v/>
      </c>
      <c r="I25" s="908" t="str">
        <f t="shared" si="12"/>
        <v/>
      </c>
      <c r="J25" s="908" t="str">
        <f t="shared" si="12"/>
        <v/>
      </c>
      <c r="K25" s="908" t="str">
        <f t="shared" si="12"/>
        <v/>
      </c>
      <c r="L25" s="908" t="str">
        <f t="shared" si="12"/>
        <v/>
      </c>
      <c r="M25" s="226" t="s">
        <v>894</v>
      </c>
      <c r="N25" s="219" t="str">
        <f t="shared" si="0"/>
        <v/>
      </c>
      <c r="P25" s="2" t="s">
        <v>977</v>
      </c>
      <c r="Q25" s="269">
        <f>SUM(I12:I14)+SUM(I17:I19)+SUM(I22:I24)</f>
        <v>0</v>
      </c>
      <c r="R25" s="2">
        <f t="shared" si="7"/>
        <v>0</v>
      </c>
      <c r="U25" s="65" t="e">
        <f t="shared" si="8"/>
        <v>#VALUE!</v>
      </c>
      <c r="V25" s="2" t="s">
        <v>978</v>
      </c>
      <c r="W25" s="269">
        <f>SUM(F17:F19)</f>
        <v>0</v>
      </c>
      <c r="X25" s="2">
        <f t="shared" si="1"/>
        <v>0</v>
      </c>
      <c r="Y25" s="65" t="e">
        <f t="shared" si="2"/>
        <v>#VALUE!</v>
      </c>
    </row>
    <row r="26" spans="1:37" ht="15.95" customHeight="1" thickBot="1">
      <c r="A26" s="227">
        <f>A25+1</f>
        <v>15</v>
      </c>
      <c r="B26" s="228" t="s">
        <v>798</v>
      </c>
      <c r="C26" s="229" t="str">
        <f t="shared" ref="C26:L26" si="13">IF(C22&lt;&gt;"",MAX(C22:C24)-MIN(C22:C24),"")</f>
        <v/>
      </c>
      <c r="D26" s="229" t="str">
        <f t="shared" si="13"/>
        <v/>
      </c>
      <c r="E26" s="229" t="str">
        <f t="shared" si="13"/>
        <v/>
      </c>
      <c r="F26" s="229" t="str">
        <f t="shared" si="13"/>
        <v/>
      </c>
      <c r="G26" s="229" t="str">
        <f t="shared" si="13"/>
        <v/>
      </c>
      <c r="H26" s="229" t="str">
        <f t="shared" si="13"/>
        <v/>
      </c>
      <c r="I26" s="229" t="str">
        <f t="shared" si="13"/>
        <v/>
      </c>
      <c r="J26" s="229" t="str">
        <f t="shared" si="13"/>
        <v/>
      </c>
      <c r="K26" s="229" t="str">
        <f t="shared" si="13"/>
        <v/>
      </c>
      <c r="L26" s="229" t="str">
        <f t="shared" si="13"/>
        <v/>
      </c>
      <c r="M26" s="230" t="s">
        <v>896</v>
      </c>
      <c r="N26" s="219" t="str">
        <f t="shared" si="0"/>
        <v/>
      </c>
      <c r="P26" s="2" t="s">
        <v>979</v>
      </c>
      <c r="Q26" s="269">
        <f>SUM(J12:J14)+SUM(J17:J19)+SUM(J22:J24)</f>
        <v>0</v>
      </c>
      <c r="R26" s="2">
        <f t="shared" si="7"/>
        <v>0</v>
      </c>
      <c r="U26" s="65" t="e">
        <f t="shared" si="8"/>
        <v>#VALUE!</v>
      </c>
      <c r="V26" s="2" t="s">
        <v>980</v>
      </c>
      <c r="W26" s="269">
        <f>SUM(G17:G19)</f>
        <v>0</v>
      </c>
      <c r="X26" s="2">
        <f t="shared" si="1"/>
        <v>0</v>
      </c>
      <c r="Y26" s="65" t="e">
        <f t="shared" si="2"/>
        <v>#VALUE!</v>
      </c>
    </row>
    <row r="27" spans="1:37" ht="15.95" customHeight="1">
      <c r="A27" s="240" t="s">
        <v>901</v>
      </c>
      <c r="B27" s="131"/>
      <c r="C27" s="241"/>
      <c r="D27" s="241"/>
      <c r="E27" s="241"/>
      <c r="F27" s="241"/>
      <c r="G27" s="241"/>
      <c r="H27" s="241"/>
      <c r="I27" s="241"/>
      <c r="J27" s="241"/>
      <c r="K27" s="241"/>
      <c r="L27" s="241"/>
      <c r="M27" s="242" t="s">
        <v>902</v>
      </c>
      <c r="N27" s="243" t="str">
        <f>IF(C12&lt;&gt;"",AVERAGE(C28:L28),"")</f>
        <v/>
      </c>
      <c r="P27" s="2" t="s">
        <v>981</v>
      </c>
      <c r="Q27" s="269">
        <f>SUM(K12:K14)+SUM(K17:K19)+SUM(K22:K24)</f>
        <v>0</v>
      </c>
      <c r="R27" s="2">
        <f t="shared" si="7"/>
        <v>0</v>
      </c>
      <c r="U27" s="65" t="e">
        <f t="shared" si="8"/>
        <v>#VALUE!</v>
      </c>
      <c r="V27" s="2" t="s">
        <v>982</v>
      </c>
      <c r="W27" s="269">
        <f>SUM(H17:H19)</f>
        <v>0</v>
      </c>
      <c r="X27" s="2">
        <f t="shared" si="1"/>
        <v>0</v>
      </c>
      <c r="Y27" s="65" t="e">
        <f t="shared" si="2"/>
        <v>#VALUE!</v>
      </c>
    </row>
    <row r="28" spans="1:37" ht="15.95" customHeight="1" thickBot="1">
      <c r="A28" s="244" t="s">
        <v>903</v>
      </c>
      <c r="B28" s="203"/>
      <c r="C28" s="245" t="str">
        <f t="shared" ref="C28:L28" si="14">IF(C15&lt;&gt;"",SUM(C15,C20,C25)/COUNT(C15,C20,C25),"")</f>
        <v/>
      </c>
      <c r="D28" s="245" t="str">
        <f t="shared" si="14"/>
        <v/>
      </c>
      <c r="E28" s="245" t="str">
        <f t="shared" si="14"/>
        <v/>
      </c>
      <c r="F28" s="245" t="str">
        <f t="shared" si="14"/>
        <v/>
      </c>
      <c r="G28" s="245" t="str">
        <f t="shared" si="14"/>
        <v/>
      </c>
      <c r="H28" s="245" t="str">
        <f t="shared" si="14"/>
        <v/>
      </c>
      <c r="I28" s="245" t="str">
        <f t="shared" si="14"/>
        <v/>
      </c>
      <c r="J28" s="245" t="str">
        <f t="shared" si="14"/>
        <v/>
      </c>
      <c r="K28" s="245" t="str">
        <f t="shared" si="14"/>
        <v/>
      </c>
      <c r="L28" s="245" t="str">
        <f t="shared" si="14"/>
        <v/>
      </c>
      <c r="M28" s="246" t="s">
        <v>904</v>
      </c>
      <c r="N28" s="247" t="str">
        <f>IF(C12&lt;&gt;"",MAX(C28:L28)-MIN(C28:L28),"")</f>
        <v/>
      </c>
      <c r="P28" s="2" t="s">
        <v>983</v>
      </c>
      <c r="Q28" s="269">
        <f>SUM(L12:L14)+SUM(L17:L19)+SUM(L22:L24)</f>
        <v>0</v>
      </c>
      <c r="R28" s="2">
        <f t="shared" si="7"/>
        <v>0</v>
      </c>
      <c r="U28" s="65" t="e">
        <f t="shared" si="8"/>
        <v>#VALUE!</v>
      </c>
      <c r="V28" s="2" t="s">
        <v>984</v>
      </c>
      <c r="W28" s="269">
        <f>SUM(I17:I19)</f>
        <v>0</v>
      </c>
      <c r="X28" s="2">
        <f t="shared" si="1"/>
        <v>0</v>
      </c>
      <c r="Y28" s="65" t="e">
        <f t="shared" si="2"/>
        <v>#VALUE!</v>
      </c>
    </row>
    <row r="29" spans="1:37" ht="15.95" customHeight="1">
      <c r="B29" s="270" t="s">
        <v>985</v>
      </c>
      <c r="V29" s="2" t="s">
        <v>986</v>
      </c>
      <c r="W29" s="269">
        <f>SUM(J17:J19)</f>
        <v>0</v>
      </c>
      <c r="X29" s="2">
        <f t="shared" si="1"/>
        <v>0</v>
      </c>
      <c r="Y29" s="65" t="e">
        <f t="shared" si="2"/>
        <v>#VALUE!</v>
      </c>
    </row>
    <row r="30" spans="1:37" ht="15.95" customHeight="1">
      <c r="B30" s="944" t="s">
        <v>987</v>
      </c>
      <c r="C30" s="944"/>
      <c r="D30" s="944"/>
      <c r="E30" s="1701" t="s">
        <v>988</v>
      </c>
      <c r="F30" s="1701"/>
      <c r="G30" s="1701" t="s">
        <v>989</v>
      </c>
      <c r="H30" s="1701"/>
      <c r="I30" s="1701" t="s">
        <v>990</v>
      </c>
      <c r="J30" s="1701"/>
      <c r="K30" s="1701" t="s">
        <v>202</v>
      </c>
      <c r="L30" s="1701"/>
      <c r="M30" s="945" t="s">
        <v>991</v>
      </c>
      <c r="V30" s="2" t="s">
        <v>992</v>
      </c>
      <c r="W30" s="269">
        <f>SUM(K17:K19)</f>
        <v>0</v>
      </c>
      <c r="X30" s="2">
        <f t="shared" si="1"/>
        <v>0</v>
      </c>
      <c r="Y30" s="65" t="e">
        <f t="shared" si="2"/>
        <v>#VALUE!</v>
      </c>
    </row>
    <row r="31" spans="1:37" ht="15.95" customHeight="1">
      <c r="B31" s="2" t="s">
        <v>776</v>
      </c>
      <c r="E31" s="1702" t="str">
        <f>IF(J9&lt;&gt;"",J9-1,"")</f>
        <v/>
      </c>
      <c r="F31" s="1702"/>
      <c r="G31" s="1703" t="str">
        <f>IF(C12&lt;&gt;"",IF(SUM(S12:S14)-T15&lt;0,0,SUM(S12:S14)-T15),"")</f>
        <v/>
      </c>
      <c r="H31" s="1689"/>
      <c r="I31" s="1689" t="str">
        <f>IF(G31&lt;&gt;"",G31/E31,"")</f>
        <v/>
      </c>
      <c r="J31" s="1689"/>
      <c r="K31" s="1689" t="str">
        <f>IF(I34&lt;&gt;"",IF(I34=0,0,I31/I34),"")</f>
        <v/>
      </c>
      <c r="L31" s="1689"/>
      <c r="M31" s="260" t="str">
        <f>IF(K31&lt;&gt;"",IF(K31&gt;FINV(0.05,E31,E34),"*",""),"")</f>
        <v/>
      </c>
      <c r="V31" s="2" t="s">
        <v>993</v>
      </c>
      <c r="W31" s="269">
        <f>SUM(L17:L19)</f>
        <v>0</v>
      </c>
      <c r="X31" s="2">
        <f t="shared" si="1"/>
        <v>0</v>
      </c>
      <c r="Y31" s="65" t="e">
        <f t="shared" si="2"/>
        <v>#VALUE!</v>
      </c>
    </row>
    <row r="32" spans="1:37" ht="15.95" customHeight="1">
      <c r="B32" s="2" t="s">
        <v>861</v>
      </c>
      <c r="E32" s="1436" t="str">
        <f>IF(H9&lt;&gt;"",H9-1,"")</f>
        <v/>
      </c>
      <c r="F32" s="1436"/>
      <c r="G32" s="1688" t="str">
        <f>IF(C12&lt;&gt;"",IF(SUM(U19:U28)-T15&lt;0,0,SUM(U19:U28)-T15),"")</f>
        <v/>
      </c>
      <c r="H32" s="1688"/>
      <c r="I32" s="1688" t="str">
        <f>IF(G32&lt;&gt;"",G32/E32,"")</f>
        <v/>
      </c>
      <c r="J32" s="1688"/>
      <c r="K32" s="1688" t="str">
        <f>IF(I34&lt;&gt;"",IF(I34=0,0,I32/I34),"")</f>
        <v/>
      </c>
      <c r="L32" s="1688"/>
      <c r="M32" s="260" t="str">
        <f>IF(K32&lt;&gt;"",IF(K32&gt;FINV(0.05,E32,E34),"*",""),"")</f>
        <v/>
      </c>
      <c r="V32" s="2" t="s">
        <v>994</v>
      </c>
      <c r="W32" s="267">
        <f>SUM(C22:C24)</f>
        <v>0</v>
      </c>
      <c r="X32" s="2">
        <f t="shared" si="1"/>
        <v>0</v>
      </c>
      <c r="Y32" s="65" t="e">
        <f t="shared" si="2"/>
        <v>#VALUE!</v>
      </c>
    </row>
    <row r="33" spans="2:25" ht="15.95" customHeight="1">
      <c r="B33" s="2" t="s">
        <v>995</v>
      </c>
      <c r="E33" s="1436" t="str">
        <f>IF(E31&lt;&gt;"",E31*E32,"")</f>
        <v/>
      </c>
      <c r="F33" s="1436"/>
      <c r="G33" s="1688" t="str">
        <f>IF(C12&lt;&gt;"",IF(SUM(Y12:Y41)-SUM(U19:U28)-SUM(S12:S14)+T15&lt;0,0,SUM(Y12:Y41)-SUM(U19:U28)-SUM(S12:S14)+T15),"")</f>
        <v/>
      </c>
      <c r="H33" s="1688"/>
      <c r="I33" s="1688" t="str">
        <f>IF(G33&lt;&gt;"",G33/E33,"")</f>
        <v/>
      </c>
      <c r="J33" s="1688"/>
      <c r="K33" s="1688" t="str">
        <f>IF(I34&lt;&gt;"",IF(I34=0,0,I33/I34),"")</f>
        <v/>
      </c>
      <c r="L33" s="1688"/>
      <c r="M33" s="260" t="str">
        <f>IF(K33&lt;&gt;"",IF(K33&gt;FINV(0.05,E33,E34),"*",""),"")</f>
        <v/>
      </c>
      <c r="V33" s="2" t="s">
        <v>996</v>
      </c>
      <c r="W33" s="269">
        <f>SUM(D22:D24)</f>
        <v>0</v>
      </c>
      <c r="X33" s="2">
        <f t="shared" si="1"/>
        <v>0</v>
      </c>
      <c r="Y33" s="65" t="e">
        <f t="shared" si="2"/>
        <v>#VALUE!</v>
      </c>
    </row>
    <row r="34" spans="2:25" ht="15.95" customHeight="1">
      <c r="B34" s="2" t="s">
        <v>997</v>
      </c>
      <c r="E34" s="1436" t="str">
        <f>IF(H9&lt;&gt;"",H9*J9*(F9-1),"")</f>
        <v/>
      </c>
      <c r="F34" s="1436"/>
      <c r="G34" s="1688" t="str">
        <f>IF(C12&lt;&gt;"",IF(G35-G31-G32-G33&lt;0,0,G35-G31-G32-G33),"")</f>
        <v/>
      </c>
      <c r="H34" s="1688"/>
      <c r="I34" s="1688" t="str">
        <f>IF(G34&lt;&gt;"",G34/E34,"")</f>
        <v/>
      </c>
      <c r="J34" s="1688"/>
      <c r="K34" s="1688"/>
      <c r="L34" s="1688"/>
      <c r="V34" s="2" t="s">
        <v>998</v>
      </c>
      <c r="W34" s="269">
        <f>SUM(E22:E24)</f>
        <v>0</v>
      </c>
      <c r="X34" s="2">
        <f t="shared" si="1"/>
        <v>0</v>
      </c>
      <c r="Y34" s="65" t="e">
        <f t="shared" si="2"/>
        <v>#VALUE!</v>
      </c>
    </row>
    <row r="35" spans="2:25" ht="15.95" customHeight="1">
      <c r="B35" s="68" t="s">
        <v>840</v>
      </c>
      <c r="C35" s="68"/>
      <c r="D35" s="68"/>
      <c r="E35" s="1560" t="str">
        <f>IF(F9&lt;&gt;"",F9*H9*J9-1,"")</f>
        <v/>
      </c>
      <c r="F35" s="1560"/>
      <c r="G35" s="1692" t="str">
        <f>IF(C12&lt;&gt;"",(SUM(AB13:AK21)-T15),"")</f>
        <v/>
      </c>
      <c r="H35" s="1692"/>
      <c r="I35" s="1692"/>
      <c r="J35" s="1692"/>
      <c r="K35" s="1692"/>
      <c r="L35" s="1692"/>
      <c r="M35" s="68"/>
      <c r="V35" s="2" t="s">
        <v>999</v>
      </c>
      <c r="W35" s="269">
        <f>SUM(F22:F24)</f>
        <v>0</v>
      </c>
      <c r="X35" s="2">
        <f t="shared" si="1"/>
        <v>0</v>
      </c>
      <c r="Y35" s="65" t="e">
        <f t="shared" si="2"/>
        <v>#VALUE!</v>
      </c>
    </row>
    <row r="36" spans="2:25" ht="15.95" customHeight="1">
      <c r="J36" s="2" t="s">
        <v>1000</v>
      </c>
      <c r="V36" s="2" t="s">
        <v>1001</v>
      </c>
      <c r="W36" s="269">
        <f>SUM(G22:G24)</f>
        <v>0</v>
      </c>
      <c r="X36" s="2">
        <f t="shared" si="1"/>
        <v>0</v>
      </c>
      <c r="Y36" s="65" t="e">
        <f t="shared" si="2"/>
        <v>#VALUE!</v>
      </c>
    </row>
    <row r="37" spans="2:25" ht="15.95" customHeight="1">
      <c r="B37" s="1697" t="s">
        <v>1002</v>
      </c>
      <c r="C37" s="1697"/>
      <c r="D37" s="1697"/>
      <c r="E37" s="1697"/>
      <c r="F37" s="1693" t="s">
        <v>1003</v>
      </c>
      <c r="G37" s="1693"/>
      <c r="H37" s="1695" t="s">
        <v>1004</v>
      </c>
      <c r="I37" s="1695"/>
      <c r="J37" s="1695"/>
      <c r="K37" s="1690" t="s">
        <v>1005</v>
      </c>
      <c r="L37" s="1690"/>
      <c r="M37" s="1690"/>
      <c r="V37" s="2" t="s">
        <v>1006</v>
      </c>
      <c r="W37" s="269">
        <f>SUM(H22:H24)</f>
        <v>0</v>
      </c>
      <c r="X37" s="2">
        <f t="shared" si="1"/>
        <v>0</v>
      </c>
      <c r="Y37" s="65" t="e">
        <f t="shared" si="2"/>
        <v>#VALUE!</v>
      </c>
    </row>
    <row r="38" spans="2:25" ht="15.95" customHeight="1">
      <c r="B38" s="1698"/>
      <c r="C38" s="1698"/>
      <c r="D38" s="1698"/>
      <c r="E38" s="1698"/>
      <c r="F38" s="1694"/>
      <c r="G38" s="1694"/>
      <c r="H38" s="1696"/>
      <c r="I38" s="1696"/>
      <c r="J38" s="1696"/>
      <c r="K38" s="1691"/>
      <c r="L38" s="1691"/>
      <c r="M38" s="1691"/>
      <c r="V38" s="2" t="s">
        <v>1007</v>
      </c>
      <c r="W38" s="269">
        <f>SUM(I22:I24)</f>
        <v>0</v>
      </c>
      <c r="X38" s="2">
        <f t="shared" si="1"/>
        <v>0</v>
      </c>
      <c r="Y38" s="65" t="e">
        <f t="shared" si="2"/>
        <v>#VALUE!</v>
      </c>
    </row>
    <row r="39" spans="2:25" ht="15.95" customHeight="1">
      <c r="B39" s="2" t="s">
        <v>1008</v>
      </c>
      <c r="F39" s="1689" t="str">
        <f>IF(Q46&lt;&gt;"",SQRT(Q46),"")</f>
        <v/>
      </c>
      <c r="G39" s="1689"/>
      <c r="H39" s="1686" t="str">
        <f>IF(F39&lt;&gt;"",F39/M45,"")</f>
        <v/>
      </c>
      <c r="I39" s="1686"/>
      <c r="J39" s="1686"/>
      <c r="K39" s="1686" t="str">
        <f>IF(H39&lt;&gt;"",H39*H39,"")</f>
        <v/>
      </c>
      <c r="L39" s="1686"/>
      <c r="M39" s="1686"/>
      <c r="V39" s="2" t="s">
        <v>1009</v>
      </c>
      <c r="W39" s="269">
        <f>SUM(J22:J24)</f>
        <v>0</v>
      </c>
      <c r="X39" s="2">
        <f t="shared" si="1"/>
        <v>0</v>
      </c>
      <c r="Y39" s="65" t="e">
        <f t="shared" si="2"/>
        <v>#VALUE!</v>
      </c>
    </row>
    <row r="40" spans="2:25" ht="15.95" customHeight="1">
      <c r="B40" s="2" t="s">
        <v>1010</v>
      </c>
      <c r="F40" s="1688" t="str">
        <f>IF(Q46&lt;&gt;"",IF(I31-Q46&lt;0,0,SQRT((I31-Q46)/Q16)),"")</f>
        <v/>
      </c>
      <c r="G40" s="1688"/>
      <c r="H40" s="1687" t="str">
        <f>IF(F40&lt;&gt;"",F40/M45,"")</f>
        <v/>
      </c>
      <c r="I40" s="1687"/>
      <c r="J40" s="1687"/>
      <c r="K40" s="1687" t="str">
        <f>IF(H40&lt;&gt;"",H40*H40,"")</f>
        <v/>
      </c>
      <c r="L40" s="1687"/>
      <c r="M40" s="1687"/>
      <c r="V40" s="2" t="s">
        <v>1011</v>
      </c>
      <c r="W40" s="269">
        <f>SUM(K22:K24)</f>
        <v>0</v>
      </c>
      <c r="X40" s="2">
        <f t="shared" si="1"/>
        <v>0</v>
      </c>
      <c r="Y40" s="65" t="e">
        <f t="shared" si="2"/>
        <v>#VALUE!</v>
      </c>
    </row>
    <row r="41" spans="2:25" ht="15.95" customHeight="1">
      <c r="B41" s="2" t="s">
        <v>1012</v>
      </c>
      <c r="F41" s="1688" t="str">
        <f>IF(I33&lt;&gt;"",IF(I33-I34&lt;0,0,SQRT((I33-I34)/H9)),"")</f>
        <v/>
      </c>
      <c r="G41" s="1688"/>
      <c r="H41" s="1687" t="str">
        <f>IF(F41&lt;&gt;"",F41/M45,"")</f>
        <v/>
      </c>
      <c r="I41" s="1687"/>
      <c r="J41" s="1687"/>
      <c r="K41" s="1687" t="str">
        <f>IF(H41&lt;&gt;"",H41*H41,"")</f>
        <v/>
      </c>
      <c r="L41" s="1687"/>
      <c r="M41" s="1687"/>
      <c r="V41" s="2" t="s">
        <v>1013</v>
      </c>
      <c r="W41" s="269">
        <f>SUM(L22:L24)</f>
        <v>0</v>
      </c>
      <c r="X41" s="2">
        <f t="shared" si="1"/>
        <v>0</v>
      </c>
      <c r="Y41" s="65" t="e">
        <f t="shared" si="2"/>
        <v>#VALUE!</v>
      </c>
    </row>
    <row r="42" spans="2:25" ht="15.95" customHeight="1">
      <c r="B42" s="2" t="s">
        <v>891</v>
      </c>
      <c r="F42" s="1688" t="str">
        <f>IF(F39&lt;&gt;"",SQRT(F39*F39+F40*F40),"")</f>
        <v/>
      </c>
      <c r="G42" s="1688"/>
      <c r="H42" s="1687" t="str">
        <f>IF(F42&lt;&gt;"",F42/M45,"")</f>
        <v/>
      </c>
      <c r="I42" s="1687"/>
      <c r="J42" s="1687"/>
      <c r="K42" s="1687" t="str">
        <f>IF(H42&lt;&gt;"",H42*H42,"")</f>
        <v/>
      </c>
      <c r="L42" s="1687"/>
      <c r="M42" s="1687"/>
      <c r="W42" s="269"/>
    </row>
    <row r="43" spans="2:25" ht="15.95" customHeight="1">
      <c r="B43" s="2" t="s">
        <v>1014</v>
      </c>
      <c r="F43" s="1688" t="str">
        <f>IF(Q46&lt;&gt;"",IF(I32-Q46&lt;0,0,SQRT((I32-Q46)/J9/F9)),"")</f>
        <v/>
      </c>
      <c r="G43" s="1688"/>
      <c r="H43" s="1687" t="str">
        <f>IF(F43&lt;&gt;"",F43/M45,"")</f>
        <v/>
      </c>
      <c r="I43" s="1687"/>
      <c r="J43" s="1687"/>
      <c r="K43" s="1687" t="str">
        <f>IF(H43&lt;&gt;"",H43*H43,"")</f>
        <v/>
      </c>
      <c r="L43" s="1687"/>
      <c r="M43" s="1687"/>
    </row>
    <row r="44" spans="2:25" ht="15.95" customHeight="1">
      <c r="B44" s="2" t="s">
        <v>1015</v>
      </c>
    </row>
    <row r="45" spans="2:25" ht="15.95" customHeight="1">
      <c r="B45" s="2" t="s">
        <v>1016</v>
      </c>
      <c r="D45" s="267" t="str">
        <f>IF(AND(C12&lt;&gt;"",D7&lt;&gt;"Lower"),E7-D7,"")</f>
        <v/>
      </c>
      <c r="J45" s="2" t="s">
        <v>1017</v>
      </c>
      <c r="M45" s="4" t="str">
        <f>IF(F42&lt;&gt;"",SQRT(F42*F42+F43*F43),"")</f>
        <v/>
      </c>
    </row>
    <row r="46" spans="2:25" ht="15.95" customHeight="1">
      <c r="B46" s="2" t="s">
        <v>1018</v>
      </c>
      <c r="H46" s="4" t="str">
        <f>IF(H43&lt;&gt;"",TRUNC(1.41*F43/F42),"")</f>
        <v/>
      </c>
      <c r="P46" s="2" t="s">
        <v>1019</v>
      </c>
      <c r="Q46" s="68" t="str">
        <f>IF(G34&lt;&gt;"",(G34+G33)/(Q17-H9-J9+1),"")</f>
        <v/>
      </c>
    </row>
    <row r="47" spans="2:25" ht="17.100000000000001" customHeight="1">
      <c r="B47" s="68"/>
      <c r="C47" s="68"/>
      <c r="D47" s="68"/>
      <c r="E47" s="68"/>
      <c r="F47" s="68"/>
      <c r="G47" s="68"/>
      <c r="H47" s="946" t="str">
        <f>IF(H46&lt;&gt;"",IF(H46&lt;5,"Gage discrimination low","Gage discrimination acceptable"),"")</f>
        <v/>
      </c>
      <c r="I47" s="946"/>
      <c r="J47" s="946"/>
      <c r="K47" s="946"/>
      <c r="L47" s="68"/>
    </row>
    <row r="48" spans="2:25" ht="15.75" customHeight="1"/>
    <row r="49" ht="15.75" customHeight="1"/>
    <row r="50" ht="15.75" customHeight="1"/>
    <row r="51" ht="15.75" customHeight="1"/>
  </sheetData>
  <customSheetViews>
    <customSheetView guid="{4386EC60-C10A-4757-8A9B-A7E03A340F6B}" showPageBreaks="1" printArea="1">
      <selection activeCell="Q25" sqref="Q25"/>
      <pageMargins left="0" right="0" top="0" bottom="0" header="0" footer="0"/>
      <printOptions horizontalCentered="1" verticalCentered="1"/>
      <pageSetup scale="89" orientation="portrait" r:id="rId1"/>
      <headerFooter alignWithMargins="0">
        <oddFooter xml:space="preserve">&amp;L&amp;P of &amp;N&amp;RPPAP: Revision 1.4
Date: 4/12/12
</oddFooter>
      </headerFooter>
    </customSheetView>
  </customSheetViews>
  <mergeCells count="44">
    <mergeCell ref="C1:N1"/>
    <mergeCell ref="I32:J32"/>
    <mergeCell ref="K30:L30"/>
    <mergeCell ref="K31:L31"/>
    <mergeCell ref="K32:L32"/>
    <mergeCell ref="I30:J30"/>
    <mergeCell ref="E31:F31"/>
    <mergeCell ref="G31:H31"/>
    <mergeCell ref="G32:H32"/>
    <mergeCell ref="G30:H30"/>
    <mergeCell ref="E32:F32"/>
    <mergeCell ref="I31:J31"/>
    <mergeCell ref="E30:F30"/>
    <mergeCell ref="K37:M38"/>
    <mergeCell ref="I34:J34"/>
    <mergeCell ref="I33:J33"/>
    <mergeCell ref="G33:H33"/>
    <mergeCell ref="I35:J35"/>
    <mergeCell ref="K35:L35"/>
    <mergeCell ref="G35:H35"/>
    <mergeCell ref="K33:L33"/>
    <mergeCell ref="K34:L34"/>
    <mergeCell ref="G34:H34"/>
    <mergeCell ref="F37:G38"/>
    <mergeCell ref="H37:J38"/>
    <mergeCell ref="E34:F34"/>
    <mergeCell ref="B37:E38"/>
    <mergeCell ref="E35:F35"/>
    <mergeCell ref="E33:F33"/>
    <mergeCell ref="K42:M42"/>
    <mergeCell ref="F43:G43"/>
    <mergeCell ref="H43:J43"/>
    <mergeCell ref="H41:J41"/>
    <mergeCell ref="H42:J42"/>
    <mergeCell ref="K43:M43"/>
    <mergeCell ref="F42:G42"/>
    <mergeCell ref="K39:M39"/>
    <mergeCell ref="K40:M40"/>
    <mergeCell ref="K41:M41"/>
    <mergeCell ref="F40:G40"/>
    <mergeCell ref="F41:G41"/>
    <mergeCell ref="F39:G39"/>
    <mergeCell ref="H39:J39"/>
    <mergeCell ref="H40:J40"/>
  </mergeCells>
  <phoneticPr fontId="26" type="noConversion"/>
  <printOptions horizont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0">
    <tabColor indexed="13"/>
  </sheetPr>
  <dimension ref="A1:BI442"/>
  <sheetViews>
    <sheetView zoomScaleNormal="100" workbookViewId="0">
      <selection activeCell="C1" sqref="C1:N1"/>
    </sheetView>
  </sheetViews>
  <sheetFormatPr defaultColWidth="9.140625" defaultRowHeight="12.75"/>
  <cols>
    <col min="1" max="2" width="9.7109375" style="2" customWidth="1"/>
    <col min="3" max="12" width="9.42578125" style="2" customWidth="1"/>
    <col min="13" max="13" width="5.140625" style="2" customWidth="1"/>
    <col min="14" max="15" width="9.140625" style="2"/>
    <col min="16" max="16" width="10.85546875" style="2" customWidth="1"/>
    <col min="17" max="62" width="6.140625" style="2" customWidth="1"/>
    <col min="63" max="16384" width="9.140625" style="2"/>
  </cols>
  <sheetData>
    <row r="1" spans="1:14" ht="51.95" customHeight="1" thickBot="1">
      <c r="A1" s="401"/>
      <c r="B1" s="402"/>
      <c r="C1" s="1678" t="s">
        <v>1020</v>
      </c>
      <c r="D1" s="1678"/>
      <c r="E1" s="1678"/>
      <c r="F1" s="1678"/>
      <c r="G1" s="1678"/>
      <c r="H1" s="1678"/>
      <c r="I1" s="1678"/>
      <c r="J1" s="1678"/>
      <c r="K1" s="1678"/>
      <c r="L1" s="1678"/>
      <c r="M1" s="1678"/>
      <c r="N1" s="1679"/>
    </row>
    <row r="2" spans="1:14" s="9" customFormat="1" ht="11.25">
      <c r="A2" s="133" t="s">
        <v>39</v>
      </c>
      <c r="E2" s="283"/>
      <c r="F2" s="126" t="s">
        <v>775</v>
      </c>
      <c r="I2" s="283"/>
      <c r="J2" s="126" t="s">
        <v>817</v>
      </c>
      <c r="N2" s="283"/>
    </row>
    <row r="3" spans="1:14">
      <c r="A3" s="385" t="str">
        <f>INTRO!$D$34</f>
        <v>PART NUMBER</v>
      </c>
      <c r="B3" s="321"/>
      <c r="C3" s="321"/>
      <c r="D3" s="68"/>
      <c r="E3" s="69"/>
      <c r="F3" s="114"/>
      <c r="G3" s="140"/>
      <c r="H3" s="140"/>
      <c r="I3" s="141"/>
      <c r="J3" s="114"/>
      <c r="K3" s="140"/>
      <c r="L3" s="140"/>
      <c r="M3" s="140"/>
      <c r="N3" s="141"/>
    </row>
    <row r="4" spans="1:14" s="9" customFormat="1" ht="11.25">
      <c r="A4" s="111" t="s">
        <v>37</v>
      </c>
      <c r="B4" s="112"/>
      <c r="C4" s="112"/>
      <c r="D4" s="112"/>
      <c r="E4" s="113"/>
      <c r="F4" s="111" t="s">
        <v>777</v>
      </c>
      <c r="G4" s="112"/>
      <c r="H4" s="112"/>
      <c r="I4" s="113"/>
      <c r="J4" s="111" t="s">
        <v>818</v>
      </c>
      <c r="K4" s="112"/>
      <c r="L4" s="112"/>
      <c r="M4" s="112"/>
      <c r="N4" s="113"/>
    </row>
    <row r="5" spans="1:14">
      <c r="A5" s="385" t="str">
        <f>INTRO!$D$33</f>
        <v>PART NAME</v>
      </c>
      <c r="B5" s="68"/>
      <c r="C5" s="68"/>
      <c r="D5" s="68"/>
      <c r="E5" s="69"/>
      <c r="F5" s="114"/>
      <c r="G5" s="140"/>
      <c r="H5" s="140"/>
      <c r="I5" s="141"/>
      <c r="J5" s="114"/>
      <c r="K5" s="140"/>
      <c r="L5" s="140"/>
      <c r="M5" s="140"/>
      <c r="N5" s="141"/>
    </row>
    <row r="6" spans="1:14" s="9" customFormat="1" ht="11.25">
      <c r="A6" s="111" t="s">
        <v>456</v>
      </c>
      <c r="B6" s="112"/>
      <c r="C6" s="112"/>
      <c r="D6" s="183" t="s">
        <v>856</v>
      </c>
      <c r="E6" s="184"/>
      <c r="F6" s="111" t="s">
        <v>779</v>
      </c>
      <c r="G6" s="112"/>
      <c r="H6" s="112"/>
      <c r="I6" s="113"/>
      <c r="J6" s="111" t="s">
        <v>821</v>
      </c>
      <c r="K6" s="112"/>
      <c r="L6" s="112"/>
      <c r="M6" s="112"/>
      <c r="N6" s="113"/>
    </row>
    <row r="7" spans="1:14">
      <c r="A7" s="114"/>
      <c r="B7" s="140"/>
      <c r="C7" s="140"/>
      <c r="D7" s="900" t="s">
        <v>857</v>
      </c>
      <c r="E7" s="909" t="s">
        <v>858</v>
      </c>
      <c r="F7" s="114"/>
      <c r="G7" s="140"/>
      <c r="H7" s="140"/>
      <c r="I7" s="141"/>
      <c r="J7" s="114"/>
      <c r="K7" s="140"/>
      <c r="L7" s="140"/>
      <c r="M7" s="140"/>
      <c r="N7" s="141"/>
    </row>
    <row r="8" spans="1:14">
      <c r="A8" s="111" t="s">
        <v>859</v>
      </c>
      <c r="B8" s="112"/>
      <c r="C8" s="112"/>
      <c r="D8" s="112"/>
      <c r="E8" s="113"/>
      <c r="F8" s="111" t="s">
        <v>860</v>
      </c>
      <c r="G8" s="113"/>
      <c r="H8" s="111" t="s">
        <v>861</v>
      </c>
      <c r="I8" s="113"/>
      <c r="J8" s="111" t="s">
        <v>862</v>
      </c>
      <c r="K8" s="113"/>
      <c r="L8" s="111" t="s">
        <v>778</v>
      </c>
      <c r="M8" s="112"/>
      <c r="N8" s="113"/>
    </row>
    <row r="9" spans="1:14">
      <c r="A9" s="114"/>
      <c r="B9" s="140"/>
      <c r="C9" s="140"/>
      <c r="D9" s="140"/>
      <c r="E9" s="141"/>
      <c r="F9" s="185" t="str">
        <f>IF(C13&lt;&gt;"",COUNT(C13:C15),"")</f>
        <v/>
      </c>
      <c r="G9" s="186"/>
      <c r="H9" s="185" t="str">
        <f>IF(C13&lt;&gt;"",COUNT(C13:L13),"")</f>
        <v/>
      </c>
      <c r="I9" s="186"/>
      <c r="J9" s="185" t="str">
        <f>IF(C13&lt;&gt;"",COUNT(C13,C18,C23),"")</f>
        <v/>
      </c>
      <c r="K9" s="187"/>
      <c r="L9" s="114"/>
      <c r="M9" s="140"/>
      <c r="N9" s="141"/>
    </row>
    <row r="10" spans="1:14">
      <c r="A10" s="403"/>
      <c r="B10" s="404"/>
      <c r="C10" s="404"/>
      <c r="D10" s="404"/>
      <c r="E10" s="404"/>
      <c r="F10" s="405"/>
      <c r="G10" s="405"/>
      <c r="H10" s="405"/>
      <c r="I10" s="405"/>
      <c r="J10" s="405"/>
      <c r="K10" s="163"/>
      <c r="L10" s="403"/>
      <c r="M10" s="404"/>
      <c r="N10" s="404"/>
    </row>
    <row r="11" spans="1:14">
      <c r="A11" s="165" t="s">
        <v>863</v>
      </c>
      <c r="B11" s="72"/>
      <c r="C11" s="271" t="s">
        <v>489</v>
      </c>
      <c r="D11" s="272"/>
      <c r="E11" s="272"/>
      <c r="F11" s="272"/>
      <c r="G11" s="272"/>
      <c r="H11" s="272"/>
      <c r="I11" s="272"/>
      <c r="J11" s="272"/>
      <c r="K11" s="272"/>
      <c r="L11" s="273"/>
      <c r="M11" s="151" t="s">
        <v>864</v>
      </c>
      <c r="N11" s="274"/>
    </row>
    <row r="12" spans="1:14" ht="15.75" customHeight="1" thickBot="1">
      <c r="A12" s="275" t="s">
        <v>866</v>
      </c>
      <c r="B12" s="69"/>
      <c r="C12" s="214">
        <v>1</v>
      </c>
      <c r="D12" s="214">
        <v>2</v>
      </c>
      <c r="E12" s="214">
        <v>3</v>
      </c>
      <c r="F12" s="214">
        <v>4</v>
      </c>
      <c r="G12" s="214">
        <v>5</v>
      </c>
      <c r="H12" s="214">
        <v>6</v>
      </c>
      <c r="I12" s="214">
        <v>7</v>
      </c>
      <c r="J12" s="214">
        <v>8</v>
      </c>
      <c r="K12" s="214">
        <v>9</v>
      </c>
      <c r="L12" s="214">
        <v>10</v>
      </c>
      <c r="M12" s="67"/>
      <c r="N12" s="69"/>
    </row>
    <row r="13" spans="1:14" ht="18" customHeight="1">
      <c r="A13" s="208" t="s">
        <v>868</v>
      </c>
      <c r="B13" s="209">
        <v>1</v>
      </c>
      <c r="C13" s="276" t="str">
        <f>IF('GR&amp;R VAR(Tol)'!C15&lt;&gt;"",'GR&amp;R VAR(Tol)'!C15,"")</f>
        <v/>
      </c>
      <c r="D13" s="276" t="str">
        <f>IF('GR&amp;R VAR(Tol)'!D15&lt;&gt;"",'GR&amp;R VAR(Tol)'!D15,"")</f>
        <v/>
      </c>
      <c r="E13" s="276" t="str">
        <f>IF('GR&amp;R VAR(Tol)'!E15&lt;&gt;"",'GR&amp;R VAR(Tol)'!E15,"")</f>
        <v/>
      </c>
      <c r="F13" s="276" t="str">
        <f>IF('GR&amp;R VAR(Tol)'!F15&lt;&gt;"",'GR&amp;R VAR(Tol)'!F15,"")</f>
        <v/>
      </c>
      <c r="G13" s="276" t="str">
        <f>IF('GR&amp;R VAR(Tol)'!G15&lt;&gt;"",'GR&amp;R VAR(Tol)'!G15,"")</f>
        <v/>
      </c>
      <c r="H13" s="276" t="str">
        <f>IF('GR&amp;R VAR(Tol)'!H15&lt;&gt;"",'GR&amp;R VAR(Tol)'!H15,"")</f>
        <v/>
      </c>
      <c r="I13" s="276" t="str">
        <f>IF('GR&amp;R VAR(Tol)'!I15&lt;&gt;"",'GR&amp;R VAR(Tol)'!I15,"")</f>
        <v/>
      </c>
      <c r="J13" s="276" t="str">
        <f>IF('GR&amp;R VAR(Tol)'!J15&lt;&gt;"",'GR&amp;R VAR(Tol)'!J15,"")</f>
        <v/>
      </c>
      <c r="K13" s="276" t="str">
        <f>IF('GR&amp;R VAR(Tol)'!K15&lt;&gt;"",'GR&amp;R VAR(Tol)'!K15,"")</f>
        <v/>
      </c>
      <c r="L13" s="276" t="str">
        <f>IF('GR&amp;R VAR(Tol)'!L15&lt;&gt;"",'GR&amp;R VAR(Tol)'!L15,"")</f>
        <v/>
      </c>
      <c r="M13" s="211"/>
      <c r="N13" s="212" t="str">
        <f t="shared" ref="N13:N27" si="0">IF(C13&lt;&gt;"",AVERAGE(C13:L13),"")</f>
        <v/>
      </c>
    </row>
    <row r="14" spans="1:14" ht="18" customHeight="1">
      <c r="A14" s="217">
        <v>2</v>
      </c>
      <c r="B14" s="905">
        <v>2</v>
      </c>
      <c r="C14" s="218" t="str">
        <f>IF('GR&amp;R VAR(Tol)'!C16&lt;&gt;"",'GR&amp;R VAR(Tol)'!C16,"")</f>
        <v/>
      </c>
      <c r="D14" s="218" t="str">
        <f>IF('GR&amp;R VAR(Tol)'!D16&lt;&gt;"",'GR&amp;R VAR(Tol)'!D16,"")</f>
        <v/>
      </c>
      <c r="E14" s="218" t="str">
        <f>IF('GR&amp;R VAR(Tol)'!E16&lt;&gt;"",'GR&amp;R VAR(Tol)'!E16,"")</f>
        <v/>
      </c>
      <c r="F14" s="218" t="str">
        <f>IF('GR&amp;R VAR(Tol)'!F16&lt;&gt;"",'GR&amp;R VAR(Tol)'!F16,"")</f>
        <v/>
      </c>
      <c r="G14" s="218" t="str">
        <f>IF('GR&amp;R VAR(Tol)'!G16&lt;&gt;"",'GR&amp;R VAR(Tol)'!G16,"")</f>
        <v/>
      </c>
      <c r="H14" s="218" t="str">
        <f>IF('GR&amp;R VAR(Tol)'!H16&lt;&gt;"",'GR&amp;R VAR(Tol)'!H16,"")</f>
        <v/>
      </c>
      <c r="I14" s="218" t="str">
        <f>IF('GR&amp;R VAR(Tol)'!I16&lt;&gt;"",'GR&amp;R VAR(Tol)'!I16,"")</f>
        <v/>
      </c>
      <c r="J14" s="218" t="str">
        <f>IF('GR&amp;R VAR(Tol)'!J16&lt;&gt;"",'GR&amp;R VAR(Tol)'!J16,"")</f>
        <v/>
      </c>
      <c r="K14" s="218" t="str">
        <f>IF('GR&amp;R VAR(Tol)'!K16&lt;&gt;"",'GR&amp;R VAR(Tol)'!K16,"")</f>
        <v/>
      </c>
      <c r="L14" s="218" t="str">
        <f>IF('GR&amp;R VAR(Tol)'!L16&lt;&gt;"",'GR&amp;R VAR(Tol)'!L16,"")</f>
        <v/>
      </c>
      <c r="M14" s="68"/>
      <c r="N14" s="219" t="str">
        <f t="shared" si="0"/>
        <v/>
      </c>
    </row>
    <row r="15" spans="1:14" ht="18" customHeight="1">
      <c r="A15" s="221">
        <f>A14+1</f>
        <v>3</v>
      </c>
      <c r="B15" s="180">
        <v>3</v>
      </c>
      <c r="C15" s="277" t="str">
        <f>IF('GR&amp;R VAR(Tol)'!C17&lt;&gt;"",'GR&amp;R VAR(Tol)'!C17,"")</f>
        <v/>
      </c>
      <c r="D15" s="277" t="str">
        <f>IF('GR&amp;R VAR(Tol)'!D17&lt;&gt;"",'GR&amp;R VAR(Tol)'!D17,"")</f>
        <v/>
      </c>
      <c r="E15" s="277" t="str">
        <f>IF('GR&amp;R VAR(Tol)'!E17&lt;&gt;"",'GR&amp;R VAR(Tol)'!E17,"")</f>
        <v/>
      </c>
      <c r="F15" s="277" t="str">
        <f>IF('GR&amp;R VAR(Tol)'!F17&lt;&gt;"",'GR&amp;R VAR(Tol)'!F17,"")</f>
        <v/>
      </c>
      <c r="G15" s="277" t="str">
        <f>IF('GR&amp;R VAR(Tol)'!G17&lt;&gt;"",'GR&amp;R VAR(Tol)'!G17,"")</f>
        <v/>
      </c>
      <c r="H15" s="277" t="str">
        <f>IF('GR&amp;R VAR(Tol)'!H17&lt;&gt;"",'GR&amp;R VAR(Tol)'!H17,"")</f>
        <v/>
      </c>
      <c r="I15" s="277" t="str">
        <f>IF('GR&amp;R VAR(Tol)'!I17&lt;&gt;"",'GR&amp;R VAR(Tol)'!I17,"")</f>
        <v/>
      </c>
      <c r="J15" s="277" t="str">
        <f>IF('GR&amp;R VAR(Tol)'!J17&lt;&gt;"",'GR&amp;R VAR(Tol)'!J17,"")</f>
        <v/>
      </c>
      <c r="K15" s="277" t="str">
        <f>IF('GR&amp;R VAR(Tol)'!K17&lt;&gt;"",'GR&amp;R VAR(Tol)'!K17,"")</f>
        <v/>
      </c>
      <c r="L15" s="277" t="str">
        <f>IF('GR&amp;R VAR(Tol)'!L17&lt;&gt;"",'GR&amp;R VAR(Tol)'!L17,"")</f>
        <v/>
      </c>
      <c r="M15" s="68"/>
      <c r="N15" s="219" t="str">
        <f t="shared" si="0"/>
        <v/>
      </c>
    </row>
    <row r="16" spans="1:14" ht="18" customHeight="1">
      <c r="A16" s="221">
        <f>A15+1</f>
        <v>4</v>
      </c>
      <c r="B16" s="180" t="s">
        <v>874</v>
      </c>
      <c r="C16" s="908" t="str">
        <f t="shared" ref="C16:L16" si="1">IF(C13&lt;&gt;"",SUM(C13:C15)/COUNT(C13:C15),"")</f>
        <v/>
      </c>
      <c r="D16" s="908" t="str">
        <f t="shared" si="1"/>
        <v/>
      </c>
      <c r="E16" s="908" t="str">
        <f t="shared" si="1"/>
        <v/>
      </c>
      <c r="F16" s="908" t="str">
        <f t="shared" si="1"/>
        <v/>
      </c>
      <c r="G16" s="908" t="str">
        <f t="shared" si="1"/>
        <v/>
      </c>
      <c r="H16" s="908" t="str">
        <f t="shared" si="1"/>
        <v/>
      </c>
      <c r="I16" s="908" t="str">
        <f t="shared" si="1"/>
        <v/>
      </c>
      <c r="J16" s="908" t="str">
        <f t="shared" si="1"/>
        <v/>
      </c>
      <c r="K16" s="908" t="str">
        <f t="shared" si="1"/>
        <v/>
      </c>
      <c r="L16" s="908" t="str">
        <f t="shared" si="1"/>
        <v/>
      </c>
      <c r="M16" s="226" t="s">
        <v>875</v>
      </c>
      <c r="N16" s="219" t="str">
        <f t="shared" si="0"/>
        <v/>
      </c>
    </row>
    <row r="17" spans="1:14" ht="18" customHeight="1" thickBot="1">
      <c r="A17" s="227">
        <f>A16+1</f>
        <v>5</v>
      </c>
      <c r="B17" s="228" t="s">
        <v>798</v>
      </c>
      <c r="C17" s="229" t="str">
        <f t="shared" ref="C17:L17" si="2">IF(C13&lt;&gt;"",MAX(C13:C15)-MIN(C13:C15),"")</f>
        <v/>
      </c>
      <c r="D17" s="229" t="str">
        <f t="shared" si="2"/>
        <v/>
      </c>
      <c r="E17" s="229" t="str">
        <f t="shared" si="2"/>
        <v/>
      </c>
      <c r="F17" s="229" t="str">
        <f t="shared" si="2"/>
        <v/>
      </c>
      <c r="G17" s="229" t="str">
        <f t="shared" si="2"/>
        <v/>
      </c>
      <c r="H17" s="229" t="str">
        <f t="shared" si="2"/>
        <v/>
      </c>
      <c r="I17" s="229" t="str">
        <f t="shared" si="2"/>
        <v/>
      </c>
      <c r="J17" s="229" t="str">
        <f t="shared" si="2"/>
        <v/>
      </c>
      <c r="K17" s="229" t="str">
        <f t="shared" si="2"/>
        <v/>
      </c>
      <c r="L17" s="229" t="str">
        <f t="shared" si="2"/>
        <v/>
      </c>
      <c r="M17" s="230" t="s">
        <v>877</v>
      </c>
      <c r="N17" s="219" t="str">
        <f t="shared" si="0"/>
        <v/>
      </c>
    </row>
    <row r="18" spans="1:14" ht="18" customHeight="1">
      <c r="A18" s="208" t="s">
        <v>882</v>
      </c>
      <c r="B18" s="209">
        <v>1</v>
      </c>
      <c r="C18" s="276" t="str">
        <f>IF('GR&amp;R VAR(Tol)'!C20&lt;&gt;"",'GR&amp;R VAR(Tol)'!C20,"")</f>
        <v/>
      </c>
      <c r="D18" s="276" t="str">
        <f>IF('GR&amp;R VAR(Tol)'!D20&lt;&gt;"",'GR&amp;R VAR(Tol)'!D20,"")</f>
        <v/>
      </c>
      <c r="E18" s="276" t="str">
        <f>IF('GR&amp;R VAR(Tol)'!E20&lt;&gt;"",'GR&amp;R VAR(Tol)'!E20,"")</f>
        <v/>
      </c>
      <c r="F18" s="276" t="str">
        <f>IF('GR&amp;R VAR(Tol)'!F20&lt;&gt;"",'GR&amp;R VAR(Tol)'!F20,"")</f>
        <v/>
      </c>
      <c r="G18" s="276" t="str">
        <f>IF('GR&amp;R VAR(Tol)'!G20&lt;&gt;"",'GR&amp;R VAR(Tol)'!G20,"")</f>
        <v/>
      </c>
      <c r="H18" s="276" t="str">
        <f>IF('GR&amp;R VAR(Tol)'!H20&lt;&gt;"",'GR&amp;R VAR(Tol)'!H20,"")</f>
        <v/>
      </c>
      <c r="I18" s="276" t="str">
        <f>IF('GR&amp;R VAR(Tol)'!I20&lt;&gt;"",'GR&amp;R VAR(Tol)'!I20,"")</f>
        <v/>
      </c>
      <c r="J18" s="276" t="str">
        <f>IF('GR&amp;R VAR(Tol)'!J20&lt;&gt;"",'GR&amp;R VAR(Tol)'!J20,"")</f>
        <v/>
      </c>
      <c r="K18" s="276" t="str">
        <f>IF('GR&amp;R VAR(Tol)'!K20&lt;&gt;"",'GR&amp;R VAR(Tol)'!K20,"")</f>
        <v/>
      </c>
      <c r="L18" s="276" t="str">
        <f>IF('GR&amp;R VAR(Tol)'!L20&lt;&gt;"",'GR&amp;R VAR(Tol)'!L20,"")</f>
        <v/>
      </c>
      <c r="M18" s="211"/>
      <c r="N18" s="212" t="str">
        <f t="shared" si="0"/>
        <v/>
      </c>
    </row>
    <row r="19" spans="1:14" ht="18" customHeight="1">
      <c r="A19" s="221">
        <v>7</v>
      </c>
      <c r="B19" s="905">
        <v>2</v>
      </c>
      <c r="C19" s="218" t="str">
        <f>IF('GR&amp;R VAR(Tol)'!C21&lt;&gt;"",'GR&amp;R VAR(Tol)'!C21,"")</f>
        <v/>
      </c>
      <c r="D19" s="218" t="str">
        <f>IF('GR&amp;R VAR(Tol)'!D21&lt;&gt;"",'GR&amp;R VAR(Tol)'!D21,"")</f>
        <v/>
      </c>
      <c r="E19" s="218" t="str">
        <f>IF('GR&amp;R VAR(Tol)'!E21&lt;&gt;"",'GR&amp;R VAR(Tol)'!E21,"")</f>
        <v/>
      </c>
      <c r="F19" s="218" t="str">
        <f>IF('GR&amp;R VAR(Tol)'!F21&lt;&gt;"",'GR&amp;R VAR(Tol)'!F21,"")</f>
        <v/>
      </c>
      <c r="G19" s="218" t="str">
        <f>IF('GR&amp;R VAR(Tol)'!G21&lt;&gt;"",'GR&amp;R VAR(Tol)'!G21,"")</f>
        <v/>
      </c>
      <c r="H19" s="218" t="str">
        <f>IF('GR&amp;R VAR(Tol)'!H21&lt;&gt;"",'GR&amp;R VAR(Tol)'!H21,"")</f>
        <v/>
      </c>
      <c r="I19" s="218" t="str">
        <f>IF('GR&amp;R VAR(Tol)'!I21&lt;&gt;"",'GR&amp;R VAR(Tol)'!I21,"")</f>
        <v/>
      </c>
      <c r="J19" s="218" t="str">
        <f>IF('GR&amp;R VAR(Tol)'!J21&lt;&gt;"",'GR&amp;R VAR(Tol)'!J21,"")</f>
        <v/>
      </c>
      <c r="K19" s="218" t="str">
        <f>IF('GR&amp;R VAR(Tol)'!K21&lt;&gt;"",'GR&amp;R VAR(Tol)'!K21,"")</f>
        <v/>
      </c>
      <c r="L19" s="218" t="str">
        <f>IF('GR&amp;R VAR(Tol)'!L21&lt;&gt;"",'GR&amp;R VAR(Tol)'!L21,"")</f>
        <v/>
      </c>
      <c r="M19" s="68"/>
      <c r="N19" s="219" t="str">
        <f t="shared" si="0"/>
        <v/>
      </c>
    </row>
    <row r="20" spans="1:14" ht="18" customHeight="1">
      <c r="A20" s="221">
        <f>A19+1</f>
        <v>8</v>
      </c>
      <c r="B20" s="180">
        <v>3</v>
      </c>
      <c r="C20" s="277" t="str">
        <f>IF('GR&amp;R VAR(Tol)'!C22&lt;&gt;"",'GR&amp;R VAR(Tol)'!C22,"")</f>
        <v/>
      </c>
      <c r="D20" s="277" t="str">
        <f>IF('GR&amp;R VAR(Tol)'!D22&lt;&gt;"",'GR&amp;R VAR(Tol)'!D22,"")</f>
        <v/>
      </c>
      <c r="E20" s="277" t="str">
        <f>IF('GR&amp;R VAR(Tol)'!E22&lt;&gt;"",'GR&amp;R VAR(Tol)'!E22,"")</f>
        <v/>
      </c>
      <c r="F20" s="277" t="str">
        <f>IF('GR&amp;R VAR(Tol)'!F22&lt;&gt;"",'GR&amp;R VAR(Tol)'!F22,"")</f>
        <v/>
      </c>
      <c r="G20" s="277" t="str">
        <f>IF('GR&amp;R VAR(Tol)'!G22&lt;&gt;"",'GR&amp;R VAR(Tol)'!G22,"")</f>
        <v/>
      </c>
      <c r="H20" s="277" t="str">
        <f>IF('GR&amp;R VAR(Tol)'!H22&lt;&gt;"",'GR&amp;R VAR(Tol)'!H22,"")</f>
        <v/>
      </c>
      <c r="I20" s="277" t="str">
        <f>IF('GR&amp;R VAR(Tol)'!I22&lt;&gt;"",'GR&amp;R VAR(Tol)'!I22,"")</f>
        <v/>
      </c>
      <c r="J20" s="277" t="str">
        <f>IF('GR&amp;R VAR(Tol)'!J22&lt;&gt;"",'GR&amp;R VAR(Tol)'!J22,"")</f>
        <v/>
      </c>
      <c r="K20" s="277" t="str">
        <f>IF('GR&amp;R VAR(Tol)'!K22&lt;&gt;"",'GR&amp;R VAR(Tol)'!K22,"")</f>
        <v/>
      </c>
      <c r="L20" s="277" t="str">
        <f>IF('GR&amp;R VAR(Tol)'!L22&lt;&gt;"",'GR&amp;R VAR(Tol)'!L22,"")</f>
        <v/>
      </c>
      <c r="M20" s="68"/>
      <c r="N20" s="219" t="str">
        <f t="shared" si="0"/>
        <v/>
      </c>
    </row>
    <row r="21" spans="1:14" ht="18" customHeight="1">
      <c r="A21" s="221">
        <f>A20+1</f>
        <v>9</v>
      </c>
      <c r="B21" s="180" t="s">
        <v>874</v>
      </c>
      <c r="C21" s="908" t="str">
        <f t="shared" ref="C21:L21" si="3">IF(C18&lt;&gt;"",SUM(C18:C20)/COUNT(C18:C20),"")</f>
        <v/>
      </c>
      <c r="D21" s="908" t="str">
        <f t="shared" si="3"/>
        <v/>
      </c>
      <c r="E21" s="908" t="str">
        <f t="shared" si="3"/>
        <v/>
      </c>
      <c r="F21" s="908" t="str">
        <f t="shared" si="3"/>
        <v/>
      </c>
      <c r="G21" s="908" t="str">
        <f t="shared" si="3"/>
        <v/>
      </c>
      <c r="H21" s="908" t="str">
        <f t="shared" si="3"/>
        <v/>
      </c>
      <c r="I21" s="908" t="str">
        <f t="shared" si="3"/>
        <v/>
      </c>
      <c r="J21" s="908" t="str">
        <f t="shared" si="3"/>
        <v/>
      </c>
      <c r="K21" s="908" t="str">
        <f t="shared" si="3"/>
        <v/>
      </c>
      <c r="L21" s="908" t="str">
        <f t="shared" si="3"/>
        <v/>
      </c>
      <c r="M21" s="226" t="s">
        <v>883</v>
      </c>
      <c r="N21" s="219" t="str">
        <f t="shared" si="0"/>
        <v/>
      </c>
    </row>
    <row r="22" spans="1:14" ht="18" customHeight="1" thickBot="1">
      <c r="A22" s="227">
        <f>A21+1</f>
        <v>10</v>
      </c>
      <c r="B22" s="228" t="s">
        <v>798</v>
      </c>
      <c r="C22" s="229" t="str">
        <f t="shared" ref="C22:L22" si="4">IF(C18&lt;&gt;"",MAX(C18:C20)-MIN(C18:C20),"")</f>
        <v/>
      </c>
      <c r="D22" s="229" t="str">
        <f t="shared" si="4"/>
        <v/>
      </c>
      <c r="E22" s="229" t="str">
        <f t="shared" si="4"/>
        <v/>
      </c>
      <c r="F22" s="229" t="str">
        <f t="shared" si="4"/>
        <v/>
      </c>
      <c r="G22" s="229" t="str">
        <f t="shared" si="4"/>
        <v/>
      </c>
      <c r="H22" s="229" t="str">
        <f t="shared" si="4"/>
        <v/>
      </c>
      <c r="I22" s="229" t="str">
        <f t="shared" si="4"/>
        <v/>
      </c>
      <c r="J22" s="229" t="str">
        <f t="shared" si="4"/>
        <v/>
      </c>
      <c r="K22" s="229" t="str">
        <f t="shared" si="4"/>
        <v/>
      </c>
      <c r="L22" s="229" t="str">
        <f t="shared" si="4"/>
        <v/>
      </c>
      <c r="M22" s="230" t="s">
        <v>886</v>
      </c>
      <c r="N22" s="219" t="str">
        <f t="shared" si="0"/>
        <v/>
      </c>
    </row>
    <row r="23" spans="1:14" ht="18" customHeight="1">
      <c r="A23" s="208" t="s">
        <v>890</v>
      </c>
      <c r="B23" s="209">
        <v>1</v>
      </c>
      <c r="C23" s="276" t="str">
        <f>IF('GR&amp;R VAR(Tol)'!C25&lt;&gt;"",'GR&amp;R VAR(Tol)'!C25,"")</f>
        <v/>
      </c>
      <c r="D23" s="276" t="str">
        <f>IF('GR&amp;R VAR(Tol)'!D25&lt;&gt;"",'GR&amp;R VAR(Tol)'!D25,"")</f>
        <v/>
      </c>
      <c r="E23" s="276" t="str">
        <f>IF('GR&amp;R VAR(Tol)'!E25&lt;&gt;"",'GR&amp;R VAR(Tol)'!E25,"")</f>
        <v/>
      </c>
      <c r="F23" s="276" t="str">
        <f>IF('GR&amp;R VAR(Tol)'!F25&lt;&gt;"",'GR&amp;R VAR(Tol)'!F25,"")</f>
        <v/>
      </c>
      <c r="G23" s="276" t="str">
        <f>IF('GR&amp;R VAR(Tol)'!G25&lt;&gt;"",'GR&amp;R VAR(Tol)'!G25,"")</f>
        <v/>
      </c>
      <c r="H23" s="276" t="str">
        <f>IF('GR&amp;R VAR(Tol)'!H25&lt;&gt;"",'GR&amp;R VAR(Tol)'!H25,"")</f>
        <v/>
      </c>
      <c r="I23" s="276" t="str">
        <f>IF('GR&amp;R VAR(Tol)'!I25&lt;&gt;"",'GR&amp;R VAR(Tol)'!I25,"")</f>
        <v/>
      </c>
      <c r="J23" s="276" t="str">
        <f>IF('GR&amp;R VAR(Tol)'!J25&lt;&gt;"",'GR&amp;R VAR(Tol)'!J25,"")</f>
        <v/>
      </c>
      <c r="K23" s="276" t="str">
        <f>IF('GR&amp;R VAR(Tol)'!K25&lt;&gt;"",'GR&amp;R VAR(Tol)'!K25,"")</f>
        <v/>
      </c>
      <c r="L23" s="276" t="str">
        <f>IF('GR&amp;R VAR(Tol)'!L25&lt;&gt;"",'GR&amp;R VAR(Tol)'!L25,"")</f>
        <v/>
      </c>
      <c r="M23" s="211"/>
      <c r="N23" s="212" t="str">
        <f t="shared" si="0"/>
        <v/>
      </c>
    </row>
    <row r="24" spans="1:14" ht="18" customHeight="1">
      <c r="A24" s="221">
        <v>12</v>
      </c>
      <c r="B24" s="905">
        <v>2</v>
      </c>
      <c r="C24" s="218" t="str">
        <f>IF('GR&amp;R VAR(Tol)'!C26&lt;&gt;"",'GR&amp;R VAR(Tol)'!C26,"")</f>
        <v/>
      </c>
      <c r="D24" s="218" t="str">
        <f>IF('GR&amp;R VAR(Tol)'!D26&lt;&gt;"",'GR&amp;R VAR(Tol)'!D26,"")</f>
        <v/>
      </c>
      <c r="E24" s="218" t="str">
        <f>IF('GR&amp;R VAR(Tol)'!E26&lt;&gt;"",'GR&amp;R VAR(Tol)'!E26,"")</f>
        <v/>
      </c>
      <c r="F24" s="218" t="str">
        <f>IF('GR&amp;R VAR(Tol)'!F26&lt;&gt;"",'GR&amp;R VAR(Tol)'!F26,"")</f>
        <v/>
      </c>
      <c r="G24" s="218" t="str">
        <f>IF('GR&amp;R VAR(Tol)'!G26&lt;&gt;"",'GR&amp;R VAR(Tol)'!G26,"")</f>
        <v/>
      </c>
      <c r="H24" s="218" t="str">
        <f>IF('GR&amp;R VAR(Tol)'!H26&lt;&gt;"",'GR&amp;R VAR(Tol)'!H26,"")</f>
        <v/>
      </c>
      <c r="I24" s="218" t="str">
        <f>IF('GR&amp;R VAR(Tol)'!I26&lt;&gt;"",'GR&amp;R VAR(Tol)'!I26,"")</f>
        <v/>
      </c>
      <c r="J24" s="218" t="str">
        <f>IF('GR&amp;R VAR(Tol)'!J26&lt;&gt;"",'GR&amp;R VAR(Tol)'!J26,"")</f>
        <v/>
      </c>
      <c r="K24" s="218" t="str">
        <f>IF('GR&amp;R VAR(Tol)'!K26&lt;&gt;"",'GR&amp;R VAR(Tol)'!K26,"")</f>
        <v/>
      </c>
      <c r="L24" s="218" t="str">
        <f>IF('GR&amp;R VAR(Tol)'!L26&lt;&gt;"",'GR&amp;R VAR(Tol)'!L26,"")</f>
        <v/>
      </c>
      <c r="M24" s="68"/>
      <c r="N24" s="219" t="str">
        <f t="shared" si="0"/>
        <v/>
      </c>
    </row>
    <row r="25" spans="1:14" ht="18" customHeight="1">
      <c r="A25" s="221">
        <f>A24+1</f>
        <v>13</v>
      </c>
      <c r="B25" s="180">
        <v>3</v>
      </c>
      <c r="C25" s="277" t="str">
        <f>IF('GR&amp;R VAR(Tol)'!C27&lt;&gt;"",'GR&amp;R VAR(Tol)'!C27,"")</f>
        <v/>
      </c>
      <c r="D25" s="277" t="str">
        <f>IF('GR&amp;R VAR(Tol)'!D27&lt;&gt;"",'GR&amp;R VAR(Tol)'!D27,"")</f>
        <v/>
      </c>
      <c r="E25" s="277" t="str">
        <f>IF('GR&amp;R VAR(Tol)'!E27&lt;&gt;"",'GR&amp;R VAR(Tol)'!E27,"")</f>
        <v/>
      </c>
      <c r="F25" s="277" t="str">
        <f>IF('GR&amp;R VAR(Tol)'!F27&lt;&gt;"",'GR&amp;R VAR(Tol)'!F27,"")</f>
        <v/>
      </c>
      <c r="G25" s="277" t="str">
        <f>IF('GR&amp;R VAR(Tol)'!G27&lt;&gt;"",'GR&amp;R VAR(Tol)'!G27,"")</f>
        <v/>
      </c>
      <c r="H25" s="277" t="str">
        <f>IF('GR&amp;R VAR(Tol)'!H27&lt;&gt;"",'GR&amp;R VAR(Tol)'!H27,"")</f>
        <v/>
      </c>
      <c r="I25" s="277" t="str">
        <f>IF('GR&amp;R VAR(Tol)'!I27&lt;&gt;"",'GR&amp;R VAR(Tol)'!I27,"")</f>
        <v/>
      </c>
      <c r="J25" s="277" t="str">
        <f>IF('GR&amp;R VAR(Tol)'!J27&lt;&gt;"",'GR&amp;R VAR(Tol)'!J27,"")</f>
        <v/>
      </c>
      <c r="K25" s="277" t="str">
        <f>IF('GR&amp;R VAR(Tol)'!K27&lt;&gt;"",'GR&amp;R VAR(Tol)'!K27,"")</f>
        <v/>
      </c>
      <c r="L25" s="277" t="str">
        <f>IF('GR&amp;R VAR(Tol)'!L27&lt;&gt;"",'GR&amp;R VAR(Tol)'!L27,"")</f>
        <v/>
      </c>
      <c r="M25" s="68"/>
      <c r="N25" s="219" t="str">
        <f t="shared" si="0"/>
        <v/>
      </c>
    </row>
    <row r="26" spans="1:14" ht="18" customHeight="1">
      <c r="A26" s="221">
        <f>A25+1</f>
        <v>14</v>
      </c>
      <c r="B26" s="180" t="s">
        <v>874</v>
      </c>
      <c r="C26" s="908" t="str">
        <f t="shared" ref="C26:L26" si="5">IF(C23&lt;&gt;"",SUM(C23:C25)/COUNT(C23:C25),"")</f>
        <v/>
      </c>
      <c r="D26" s="908" t="str">
        <f t="shared" si="5"/>
        <v/>
      </c>
      <c r="E26" s="908" t="str">
        <f t="shared" si="5"/>
        <v/>
      </c>
      <c r="F26" s="908" t="str">
        <f t="shared" si="5"/>
        <v/>
      </c>
      <c r="G26" s="908" t="str">
        <f t="shared" si="5"/>
        <v/>
      </c>
      <c r="H26" s="908" t="str">
        <f t="shared" si="5"/>
        <v/>
      </c>
      <c r="I26" s="908" t="str">
        <f t="shared" si="5"/>
        <v/>
      </c>
      <c r="J26" s="908" t="str">
        <f t="shared" si="5"/>
        <v/>
      </c>
      <c r="K26" s="908" t="str">
        <f t="shared" si="5"/>
        <v/>
      </c>
      <c r="L26" s="908" t="str">
        <f t="shared" si="5"/>
        <v/>
      </c>
      <c r="M26" s="226" t="s">
        <v>894</v>
      </c>
      <c r="N26" s="219" t="str">
        <f t="shared" si="0"/>
        <v/>
      </c>
    </row>
    <row r="27" spans="1:14" ht="18" customHeight="1" thickBot="1">
      <c r="A27" s="227">
        <f>A26+1</f>
        <v>15</v>
      </c>
      <c r="B27" s="228" t="s">
        <v>798</v>
      </c>
      <c r="C27" s="229" t="str">
        <f t="shared" ref="C27:L27" si="6">IF(C23&lt;&gt;"",MAX(C23:C25)-MIN(C23:C25),"")</f>
        <v/>
      </c>
      <c r="D27" s="229" t="str">
        <f t="shared" si="6"/>
        <v/>
      </c>
      <c r="E27" s="229" t="str">
        <f t="shared" si="6"/>
        <v/>
      </c>
      <c r="F27" s="229" t="str">
        <f t="shared" si="6"/>
        <v/>
      </c>
      <c r="G27" s="229" t="str">
        <f t="shared" si="6"/>
        <v/>
      </c>
      <c r="H27" s="229" t="str">
        <f t="shared" si="6"/>
        <v/>
      </c>
      <c r="I27" s="229" t="str">
        <f t="shared" si="6"/>
        <v/>
      </c>
      <c r="J27" s="229" t="str">
        <f t="shared" si="6"/>
        <v/>
      </c>
      <c r="K27" s="229" t="str">
        <f t="shared" si="6"/>
        <v/>
      </c>
      <c r="L27" s="229" t="str">
        <f t="shared" si="6"/>
        <v/>
      </c>
      <c r="M27" s="230" t="s">
        <v>896</v>
      </c>
      <c r="N27" s="278" t="str">
        <f t="shared" si="0"/>
        <v/>
      </c>
    </row>
    <row r="28" spans="1:14" ht="15">
      <c r="A28" s="240" t="s">
        <v>901</v>
      </c>
      <c r="B28" s="131"/>
      <c r="C28" s="241"/>
      <c r="D28" s="241"/>
      <c r="E28" s="241"/>
      <c r="F28" s="241"/>
      <c r="G28" s="241"/>
      <c r="H28" s="241"/>
      <c r="I28" s="241"/>
      <c r="J28" s="241"/>
      <c r="K28" s="241"/>
      <c r="L28" s="241"/>
      <c r="M28" s="242" t="s">
        <v>902</v>
      </c>
      <c r="N28" s="243" t="str">
        <f>IF(C13&lt;&gt;"",AVERAGE(C29:L29),"")</f>
        <v/>
      </c>
    </row>
    <row r="29" spans="1:14" ht="16.5" thickBot="1">
      <c r="A29" s="244" t="s">
        <v>1021</v>
      </c>
      <c r="B29" s="203"/>
      <c r="C29" s="245" t="str">
        <f t="shared" ref="C29:L29" si="7">IF(C16&lt;&gt;"",SUM(C16,C21,C26)/COUNT(C16,C21,C26),"")</f>
        <v/>
      </c>
      <c r="D29" s="245" t="str">
        <f t="shared" si="7"/>
        <v/>
      </c>
      <c r="E29" s="245" t="str">
        <f t="shared" si="7"/>
        <v/>
      </c>
      <c r="F29" s="245" t="str">
        <f t="shared" si="7"/>
        <v/>
      </c>
      <c r="G29" s="245" t="str">
        <f t="shared" si="7"/>
        <v/>
      </c>
      <c r="H29" s="245" t="str">
        <f t="shared" si="7"/>
        <v/>
      </c>
      <c r="I29" s="245" t="str">
        <f t="shared" si="7"/>
        <v/>
      </c>
      <c r="J29" s="245" t="str">
        <f t="shared" si="7"/>
        <v/>
      </c>
      <c r="K29" s="245" t="str">
        <f t="shared" si="7"/>
        <v/>
      </c>
      <c r="L29" s="245" t="str">
        <f t="shared" si="7"/>
        <v/>
      </c>
      <c r="M29" s="246" t="s">
        <v>904</v>
      </c>
      <c r="N29" s="247" t="str">
        <f>IF(C13&lt;&gt;"",MAX(C29:L29)-MIN(C29:L29),"")</f>
        <v/>
      </c>
    </row>
    <row r="31" spans="1:14">
      <c r="A31" s="2" t="s">
        <v>1015</v>
      </c>
      <c r="B31" s="947" t="s">
        <v>1022</v>
      </c>
    </row>
    <row r="36" spans="16:26">
      <c r="P36" s="2" t="s">
        <v>1023</v>
      </c>
    </row>
    <row r="37" spans="16:26">
      <c r="Q37" s="154">
        <v>1</v>
      </c>
      <c r="R37" s="154">
        <v>2</v>
      </c>
      <c r="S37" s="154">
        <v>3</v>
      </c>
      <c r="T37" s="154">
        <v>4</v>
      </c>
      <c r="U37" s="154">
        <v>5</v>
      </c>
      <c r="V37" s="154">
        <v>6</v>
      </c>
      <c r="W37" s="154">
        <v>7</v>
      </c>
      <c r="X37" s="154">
        <v>8</v>
      </c>
      <c r="Y37" s="154">
        <v>9</v>
      </c>
      <c r="Z37" s="154">
        <v>10</v>
      </c>
    </row>
    <row r="38" spans="16:26">
      <c r="P38" s="279" t="s">
        <v>1024</v>
      </c>
      <c r="Q38" s="279" t="str">
        <f>$E$7</f>
        <v>Upper</v>
      </c>
      <c r="R38" s="279" t="str">
        <f t="shared" ref="R38:Z38" si="8">$Q$38</f>
        <v>Upper</v>
      </c>
      <c r="S38" s="279" t="str">
        <f t="shared" si="8"/>
        <v>Upper</v>
      </c>
      <c r="T38" s="279" t="str">
        <f t="shared" si="8"/>
        <v>Upper</v>
      </c>
      <c r="U38" s="279" t="str">
        <f t="shared" si="8"/>
        <v>Upper</v>
      </c>
      <c r="V38" s="279" t="str">
        <f t="shared" si="8"/>
        <v>Upper</v>
      </c>
      <c r="W38" s="279" t="str">
        <f t="shared" si="8"/>
        <v>Upper</v>
      </c>
      <c r="X38" s="279" t="str">
        <f t="shared" si="8"/>
        <v>Upper</v>
      </c>
      <c r="Y38" s="279" t="str">
        <f t="shared" si="8"/>
        <v>Upper</v>
      </c>
      <c r="Z38" s="279" t="str">
        <f t="shared" si="8"/>
        <v>Upper</v>
      </c>
    </row>
    <row r="39" spans="16:26">
      <c r="P39" s="279" t="s">
        <v>1025</v>
      </c>
      <c r="Q39" s="279" t="str">
        <f>$D$7</f>
        <v>Lower</v>
      </c>
      <c r="R39" s="279" t="str">
        <f t="shared" ref="R39:Z39" si="9">$Q$39</f>
        <v>Lower</v>
      </c>
      <c r="S39" s="279" t="str">
        <f t="shared" si="9"/>
        <v>Lower</v>
      </c>
      <c r="T39" s="279" t="str">
        <f t="shared" si="9"/>
        <v>Lower</v>
      </c>
      <c r="U39" s="279" t="str">
        <f t="shared" si="9"/>
        <v>Lower</v>
      </c>
      <c r="V39" s="279" t="str">
        <f t="shared" si="9"/>
        <v>Lower</v>
      </c>
      <c r="W39" s="279" t="str">
        <f t="shared" si="9"/>
        <v>Lower</v>
      </c>
      <c r="X39" s="279" t="str">
        <f t="shared" si="9"/>
        <v>Lower</v>
      </c>
      <c r="Y39" s="279" t="str">
        <f t="shared" si="9"/>
        <v>Lower</v>
      </c>
      <c r="Z39" s="279" t="str">
        <f t="shared" si="9"/>
        <v>Lower</v>
      </c>
    </row>
    <row r="40" spans="16:26">
      <c r="P40" s="279" t="s">
        <v>1026</v>
      </c>
      <c r="Q40" s="280" t="e">
        <f>IF(F9=3,2.58*(N17+N22+N27)/J9,3.27*(N17+N22+N27)/3)</f>
        <v>#VALUE!</v>
      </c>
      <c r="R40" s="281" t="e">
        <f t="shared" ref="R40:Z40" si="10">$Q$40</f>
        <v>#VALUE!</v>
      </c>
      <c r="S40" s="281" t="e">
        <f t="shared" si="10"/>
        <v>#VALUE!</v>
      </c>
      <c r="T40" s="281" t="e">
        <f t="shared" si="10"/>
        <v>#VALUE!</v>
      </c>
      <c r="U40" s="281" t="e">
        <f t="shared" si="10"/>
        <v>#VALUE!</v>
      </c>
      <c r="V40" s="281" t="e">
        <f t="shared" si="10"/>
        <v>#VALUE!</v>
      </c>
      <c r="W40" s="281" t="e">
        <f t="shared" si="10"/>
        <v>#VALUE!</v>
      </c>
      <c r="X40" s="281" t="e">
        <f t="shared" si="10"/>
        <v>#VALUE!</v>
      </c>
      <c r="Y40" s="281" t="e">
        <f t="shared" si="10"/>
        <v>#VALUE!</v>
      </c>
      <c r="Z40" s="281" t="e">
        <f t="shared" si="10"/>
        <v>#VALUE!</v>
      </c>
    </row>
    <row r="51" spans="2:13">
      <c r="B51" s="2" t="s">
        <v>1027</v>
      </c>
      <c r="D51" s="68"/>
      <c r="E51" s="68"/>
      <c r="F51" s="68"/>
      <c r="G51" s="68"/>
      <c r="H51" s="68"/>
      <c r="I51" s="68"/>
      <c r="J51" s="68"/>
      <c r="K51" s="68"/>
      <c r="L51" s="68"/>
      <c r="M51" s="68"/>
    </row>
    <row r="52" spans="2:13">
      <c r="D52" s="132"/>
      <c r="E52" s="132"/>
      <c r="F52" s="132"/>
      <c r="G52" s="132"/>
      <c r="H52" s="132"/>
      <c r="I52" s="132"/>
      <c r="J52" s="132"/>
      <c r="K52" s="132"/>
      <c r="L52" s="132"/>
      <c r="M52" s="132"/>
    </row>
    <row r="73" spans="2:46">
      <c r="B73" s="2" t="s">
        <v>1027</v>
      </c>
      <c r="D73" s="68"/>
      <c r="E73" s="68"/>
      <c r="F73" s="68"/>
      <c r="G73" s="68"/>
      <c r="H73" s="68"/>
      <c r="I73" s="68"/>
      <c r="J73" s="68"/>
      <c r="K73" s="68"/>
      <c r="L73" s="68"/>
      <c r="M73" s="68"/>
    </row>
    <row r="74" spans="2:46">
      <c r="D74" s="132"/>
      <c r="E74" s="132"/>
      <c r="F74" s="132"/>
      <c r="G74" s="132"/>
      <c r="H74" s="132"/>
      <c r="I74" s="132"/>
      <c r="J74" s="132"/>
      <c r="K74" s="132"/>
      <c r="L74" s="132"/>
      <c r="M74" s="132"/>
    </row>
    <row r="77" spans="2:46">
      <c r="P77" s="2" t="s">
        <v>1028</v>
      </c>
    </row>
    <row r="78" spans="2:46">
      <c r="Q78" s="2" t="s">
        <v>949</v>
      </c>
      <c r="AA78" s="2" t="s">
        <v>959</v>
      </c>
      <c r="AK78" s="2" t="s">
        <v>966</v>
      </c>
    </row>
    <row r="79" spans="2:46">
      <c r="Q79" s="214">
        <v>1</v>
      </c>
      <c r="R79" s="214">
        <v>2</v>
      </c>
      <c r="S79" s="214">
        <v>3</v>
      </c>
      <c r="T79" s="214">
        <v>4</v>
      </c>
      <c r="U79" s="214">
        <v>5</v>
      </c>
      <c r="V79" s="214">
        <v>6</v>
      </c>
      <c r="W79" s="214">
        <v>7</v>
      </c>
      <c r="X79" s="214">
        <v>8</v>
      </c>
      <c r="Y79" s="214">
        <v>9</v>
      </c>
      <c r="Z79" s="214">
        <v>10</v>
      </c>
      <c r="AA79" s="214">
        <v>1</v>
      </c>
      <c r="AB79" s="214">
        <v>2</v>
      </c>
      <c r="AC79" s="214">
        <v>3</v>
      </c>
      <c r="AD79" s="214">
        <v>4</v>
      </c>
      <c r="AE79" s="214">
        <v>5</v>
      </c>
      <c r="AF79" s="214">
        <v>6</v>
      </c>
      <c r="AG79" s="214">
        <v>7</v>
      </c>
      <c r="AH79" s="214">
        <v>8</v>
      </c>
      <c r="AI79" s="214">
        <v>9</v>
      </c>
      <c r="AJ79" s="214">
        <v>10</v>
      </c>
      <c r="AK79" s="214">
        <v>1</v>
      </c>
      <c r="AL79" s="214">
        <v>2</v>
      </c>
      <c r="AM79" s="214">
        <v>3</v>
      </c>
      <c r="AN79" s="214">
        <v>4</v>
      </c>
      <c r="AO79" s="214">
        <v>5</v>
      </c>
      <c r="AP79" s="214">
        <v>6</v>
      </c>
      <c r="AQ79" s="214">
        <v>7</v>
      </c>
      <c r="AR79" s="214">
        <v>8</v>
      </c>
      <c r="AS79" s="214">
        <v>9</v>
      </c>
      <c r="AT79" s="214">
        <v>10</v>
      </c>
    </row>
    <row r="80" spans="2:46">
      <c r="P80" s="2" t="s">
        <v>1029</v>
      </c>
      <c r="Q80" s="267" t="str">
        <f t="shared" ref="Q80:Z81" si="11">C16</f>
        <v/>
      </c>
      <c r="R80" s="267" t="str">
        <f t="shared" si="11"/>
        <v/>
      </c>
      <c r="S80" s="267" t="str">
        <f t="shared" si="11"/>
        <v/>
      </c>
      <c r="T80" s="267" t="str">
        <f t="shared" si="11"/>
        <v/>
      </c>
      <c r="U80" s="267" t="str">
        <f t="shared" si="11"/>
        <v/>
      </c>
      <c r="V80" s="267" t="str">
        <f t="shared" si="11"/>
        <v/>
      </c>
      <c r="W80" s="267" t="str">
        <f t="shared" si="11"/>
        <v/>
      </c>
      <c r="X80" s="267" t="str">
        <f t="shared" si="11"/>
        <v/>
      </c>
      <c r="Y80" s="267" t="str">
        <f t="shared" si="11"/>
        <v/>
      </c>
      <c r="Z80" s="267" t="str">
        <f t="shared" si="11"/>
        <v/>
      </c>
      <c r="AA80" s="267" t="str">
        <f t="shared" ref="AA80:AJ81" si="12">C21</f>
        <v/>
      </c>
      <c r="AB80" s="267" t="str">
        <f t="shared" si="12"/>
        <v/>
      </c>
      <c r="AC80" s="267" t="str">
        <f t="shared" si="12"/>
        <v/>
      </c>
      <c r="AD80" s="267" t="str">
        <f t="shared" si="12"/>
        <v/>
      </c>
      <c r="AE80" s="267" t="str">
        <f t="shared" si="12"/>
        <v/>
      </c>
      <c r="AF80" s="267" t="str">
        <f t="shared" si="12"/>
        <v/>
      </c>
      <c r="AG80" s="267" t="str">
        <f t="shared" si="12"/>
        <v/>
      </c>
      <c r="AH80" s="267" t="str">
        <f t="shared" si="12"/>
        <v/>
      </c>
      <c r="AI80" s="267" t="str">
        <f t="shared" si="12"/>
        <v/>
      </c>
      <c r="AJ80" s="267" t="str">
        <f t="shared" si="12"/>
        <v/>
      </c>
      <c r="AK80" s="267" t="str">
        <f t="shared" ref="AK80:AT81" si="13">C26</f>
        <v/>
      </c>
      <c r="AL80" s="267" t="str">
        <f t="shared" si="13"/>
        <v/>
      </c>
      <c r="AM80" s="267" t="str">
        <f t="shared" si="13"/>
        <v/>
      </c>
      <c r="AN80" s="267" t="str">
        <f t="shared" si="13"/>
        <v/>
      </c>
      <c r="AO80" s="267" t="str">
        <f t="shared" si="13"/>
        <v/>
      </c>
      <c r="AP80" s="267" t="str">
        <f t="shared" si="13"/>
        <v/>
      </c>
      <c r="AQ80" s="267" t="str">
        <f t="shared" si="13"/>
        <v/>
      </c>
      <c r="AR80" s="267" t="str">
        <f t="shared" si="13"/>
        <v/>
      </c>
      <c r="AS80" s="267" t="str">
        <f t="shared" si="13"/>
        <v/>
      </c>
      <c r="AT80" s="267" t="str">
        <f t="shared" si="13"/>
        <v/>
      </c>
    </row>
    <row r="81" spans="2:46">
      <c r="P81" s="2" t="s">
        <v>1030</v>
      </c>
      <c r="Q81" s="267" t="str">
        <f t="shared" si="11"/>
        <v/>
      </c>
      <c r="R81" s="267" t="str">
        <f t="shared" si="11"/>
        <v/>
      </c>
      <c r="S81" s="267" t="str">
        <f t="shared" si="11"/>
        <v/>
      </c>
      <c r="T81" s="267" t="str">
        <f t="shared" si="11"/>
        <v/>
      </c>
      <c r="U81" s="267" t="str">
        <f t="shared" si="11"/>
        <v/>
      </c>
      <c r="V81" s="267" t="str">
        <f t="shared" si="11"/>
        <v/>
      </c>
      <c r="W81" s="267" t="str">
        <f t="shared" si="11"/>
        <v/>
      </c>
      <c r="X81" s="267" t="str">
        <f t="shared" si="11"/>
        <v/>
      </c>
      <c r="Y81" s="267" t="str">
        <f t="shared" si="11"/>
        <v/>
      </c>
      <c r="Z81" s="267" t="str">
        <f t="shared" si="11"/>
        <v/>
      </c>
      <c r="AA81" s="267" t="str">
        <f t="shared" si="12"/>
        <v/>
      </c>
      <c r="AB81" s="267" t="str">
        <f t="shared" si="12"/>
        <v/>
      </c>
      <c r="AC81" s="267" t="str">
        <f t="shared" si="12"/>
        <v/>
      </c>
      <c r="AD81" s="267" t="str">
        <f t="shared" si="12"/>
        <v/>
      </c>
      <c r="AE81" s="267" t="str">
        <f t="shared" si="12"/>
        <v/>
      </c>
      <c r="AF81" s="267" t="str">
        <f t="shared" si="12"/>
        <v/>
      </c>
      <c r="AG81" s="267" t="str">
        <f t="shared" si="12"/>
        <v/>
      </c>
      <c r="AH81" s="267" t="str">
        <f t="shared" si="12"/>
        <v/>
      </c>
      <c r="AI81" s="267" t="str">
        <f t="shared" si="12"/>
        <v/>
      </c>
      <c r="AJ81" s="267" t="str">
        <f t="shared" si="12"/>
        <v/>
      </c>
      <c r="AK81" s="267" t="str">
        <f t="shared" si="13"/>
        <v/>
      </c>
      <c r="AL81" s="267" t="str">
        <f t="shared" si="13"/>
        <v/>
      </c>
      <c r="AM81" s="267" t="str">
        <f t="shared" si="13"/>
        <v/>
      </c>
      <c r="AN81" s="267" t="str">
        <f t="shared" si="13"/>
        <v/>
      </c>
      <c r="AO81" s="267" t="str">
        <f t="shared" si="13"/>
        <v/>
      </c>
      <c r="AP81" s="267" t="str">
        <f t="shared" si="13"/>
        <v/>
      </c>
      <c r="AQ81" s="267" t="str">
        <f t="shared" si="13"/>
        <v/>
      </c>
      <c r="AR81" s="267" t="str">
        <f t="shared" si="13"/>
        <v/>
      </c>
      <c r="AS81" s="267" t="str">
        <f t="shared" si="13"/>
        <v/>
      </c>
      <c r="AT81" s="267" t="str">
        <f t="shared" si="13"/>
        <v/>
      </c>
    </row>
    <row r="82" spans="2:46">
      <c r="P82" s="2" t="s">
        <v>1031</v>
      </c>
      <c r="AA82" s="2" t="str">
        <f t="shared" ref="AA82:AJ83" si="14">Q38</f>
        <v>Upper</v>
      </c>
      <c r="AB82" s="2" t="str">
        <f t="shared" si="14"/>
        <v>Upper</v>
      </c>
      <c r="AC82" s="2" t="str">
        <f t="shared" si="14"/>
        <v>Upper</v>
      </c>
      <c r="AD82" s="2" t="str">
        <f t="shared" si="14"/>
        <v>Upper</v>
      </c>
      <c r="AE82" s="2" t="str">
        <f t="shared" si="14"/>
        <v>Upper</v>
      </c>
      <c r="AF82" s="2" t="str">
        <f t="shared" si="14"/>
        <v>Upper</v>
      </c>
      <c r="AG82" s="2" t="str">
        <f t="shared" si="14"/>
        <v>Upper</v>
      </c>
      <c r="AH82" s="2" t="str">
        <f t="shared" si="14"/>
        <v>Upper</v>
      </c>
      <c r="AI82" s="2" t="str">
        <f t="shared" si="14"/>
        <v>Upper</v>
      </c>
      <c r="AJ82" s="2" t="str">
        <f t="shared" si="14"/>
        <v>Upper</v>
      </c>
    </row>
    <row r="83" spans="2:46">
      <c r="P83" s="2" t="s">
        <v>1032</v>
      </c>
      <c r="AA83" s="2" t="str">
        <f t="shared" si="14"/>
        <v>Lower</v>
      </c>
      <c r="AB83" s="2" t="str">
        <f t="shared" si="14"/>
        <v>Lower</v>
      </c>
      <c r="AC83" s="2" t="str">
        <f t="shared" si="14"/>
        <v>Lower</v>
      </c>
      <c r="AD83" s="2" t="str">
        <f t="shared" si="14"/>
        <v>Lower</v>
      </c>
      <c r="AE83" s="2" t="str">
        <f t="shared" si="14"/>
        <v>Lower</v>
      </c>
      <c r="AF83" s="2" t="str">
        <f t="shared" si="14"/>
        <v>Lower</v>
      </c>
      <c r="AG83" s="2" t="str">
        <f t="shared" si="14"/>
        <v>Lower</v>
      </c>
      <c r="AH83" s="2" t="str">
        <f t="shared" si="14"/>
        <v>Lower</v>
      </c>
      <c r="AI83" s="2" t="str">
        <f t="shared" si="14"/>
        <v>Lower</v>
      </c>
      <c r="AJ83" s="2" t="str">
        <f t="shared" si="14"/>
        <v>Lower</v>
      </c>
    </row>
    <row r="84" spans="2:46">
      <c r="P84" s="2" t="s">
        <v>1033</v>
      </c>
      <c r="AK84" s="2" t="str">
        <f t="shared" ref="AK84:AT85" si="15">AA82</f>
        <v>Upper</v>
      </c>
      <c r="AL84" s="2" t="str">
        <f t="shared" si="15"/>
        <v>Upper</v>
      </c>
      <c r="AM84" s="2" t="str">
        <f t="shared" si="15"/>
        <v>Upper</v>
      </c>
      <c r="AN84" s="2" t="str">
        <f t="shared" si="15"/>
        <v>Upper</v>
      </c>
      <c r="AO84" s="2" t="str">
        <f t="shared" si="15"/>
        <v>Upper</v>
      </c>
      <c r="AP84" s="2" t="str">
        <f t="shared" si="15"/>
        <v>Upper</v>
      </c>
      <c r="AQ84" s="2" t="str">
        <f t="shared" si="15"/>
        <v>Upper</v>
      </c>
      <c r="AR84" s="2" t="str">
        <f t="shared" si="15"/>
        <v>Upper</v>
      </c>
      <c r="AS84" s="2" t="str">
        <f t="shared" si="15"/>
        <v>Upper</v>
      </c>
      <c r="AT84" s="2" t="str">
        <f t="shared" si="15"/>
        <v>Upper</v>
      </c>
    </row>
    <row r="85" spans="2:46">
      <c r="P85" s="2" t="s">
        <v>1034</v>
      </c>
      <c r="AK85" s="2" t="str">
        <f t="shared" si="15"/>
        <v>Lower</v>
      </c>
      <c r="AL85" s="2" t="str">
        <f t="shared" si="15"/>
        <v>Lower</v>
      </c>
      <c r="AM85" s="2" t="str">
        <f t="shared" si="15"/>
        <v>Lower</v>
      </c>
      <c r="AN85" s="2" t="str">
        <f t="shared" si="15"/>
        <v>Lower</v>
      </c>
      <c r="AO85" s="2" t="str">
        <f t="shared" si="15"/>
        <v>Lower</v>
      </c>
      <c r="AP85" s="2" t="str">
        <f t="shared" si="15"/>
        <v>Lower</v>
      </c>
      <c r="AQ85" s="2" t="str">
        <f t="shared" si="15"/>
        <v>Lower</v>
      </c>
      <c r="AR85" s="2" t="str">
        <f t="shared" si="15"/>
        <v>Lower</v>
      </c>
      <c r="AS85" s="2" t="str">
        <f t="shared" si="15"/>
        <v>Lower</v>
      </c>
      <c r="AT85" s="2" t="str">
        <f t="shared" si="15"/>
        <v>Lower</v>
      </c>
    </row>
    <row r="86" spans="2:46">
      <c r="P86" s="2" t="s">
        <v>1035</v>
      </c>
      <c r="AA86" s="282" t="e">
        <f>Q40</f>
        <v>#VALUE!</v>
      </c>
      <c r="AB86" s="282" t="e">
        <f t="shared" ref="AB86:AJ86" si="16">AA86</f>
        <v>#VALUE!</v>
      </c>
      <c r="AC86" s="282" t="e">
        <f t="shared" si="16"/>
        <v>#VALUE!</v>
      </c>
      <c r="AD86" s="282" t="e">
        <f t="shared" si="16"/>
        <v>#VALUE!</v>
      </c>
      <c r="AE86" s="282" t="e">
        <f t="shared" si="16"/>
        <v>#VALUE!</v>
      </c>
      <c r="AF86" s="282" t="e">
        <f t="shared" si="16"/>
        <v>#VALUE!</v>
      </c>
      <c r="AG86" s="282" t="e">
        <f t="shared" si="16"/>
        <v>#VALUE!</v>
      </c>
      <c r="AH86" s="282" t="e">
        <f t="shared" si="16"/>
        <v>#VALUE!</v>
      </c>
      <c r="AI86" s="282" t="e">
        <f t="shared" si="16"/>
        <v>#VALUE!</v>
      </c>
      <c r="AJ86" s="282" t="e">
        <f t="shared" si="16"/>
        <v>#VALUE!</v>
      </c>
    </row>
    <row r="87" spans="2:46">
      <c r="P87" s="2" t="s">
        <v>1036</v>
      </c>
      <c r="AK87" s="282" t="e">
        <f t="shared" ref="AK87:AT87" si="17">AA86</f>
        <v>#VALUE!</v>
      </c>
      <c r="AL87" s="282" t="e">
        <f t="shared" si="17"/>
        <v>#VALUE!</v>
      </c>
      <c r="AM87" s="282" t="e">
        <f t="shared" si="17"/>
        <v>#VALUE!</v>
      </c>
      <c r="AN87" s="282" t="e">
        <f t="shared" si="17"/>
        <v>#VALUE!</v>
      </c>
      <c r="AO87" s="282" t="e">
        <f t="shared" si="17"/>
        <v>#VALUE!</v>
      </c>
      <c r="AP87" s="282" t="e">
        <f t="shared" si="17"/>
        <v>#VALUE!</v>
      </c>
      <c r="AQ87" s="282" t="e">
        <f t="shared" si="17"/>
        <v>#VALUE!</v>
      </c>
      <c r="AR87" s="282" t="e">
        <f t="shared" si="17"/>
        <v>#VALUE!</v>
      </c>
      <c r="AS87" s="282" t="e">
        <f t="shared" si="17"/>
        <v>#VALUE!</v>
      </c>
      <c r="AT87" s="282" t="e">
        <f t="shared" si="17"/>
        <v>#VALUE!</v>
      </c>
    </row>
    <row r="94" spans="2:46">
      <c r="B94" s="2" t="s">
        <v>1027</v>
      </c>
      <c r="D94" s="68"/>
      <c r="E94" s="68"/>
      <c r="F94" s="68"/>
      <c r="G94" s="68"/>
      <c r="H94" s="68"/>
      <c r="I94" s="68"/>
      <c r="J94" s="68"/>
      <c r="K94" s="68"/>
      <c r="L94" s="68"/>
      <c r="M94" s="68"/>
    </row>
    <row r="95" spans="2:46">
      <c r="D95" s="132"/>
      <c r="E95" s="132"/>
      <c r="F95" s="132"/>
      <c r="G95" s="132"/>
      <c r="H95" s="132"/>
      <c r="I95" s="132"/>
      <c r="J95" s="132"/>
      <c r="K95" s="132"/>
      <c r="L95" s="132"/>
      <c r="M95" s="132"/>
    </row>
    <row r="116" spans="2:26">
      <c r="B116" s="2" t="s">
        <v>1027</v>
      </c>
      <c r="D116" s="68"/>
      <c r="E116" s="68"/>
      <c r="F116" s="68"/>
      <c r="G116" s="68"/>
      <c r="H116" s="68"/>
      <c r="I116" s="68"/>
      <c r="J116" s="68"/>
      <c r="K116" s="68"/>
      <c r="L116" s="68"/>
      <c r="M116" s="68"/>
    </row>
    <row r="117" spans="2:26">
      <c r="D117" s="132"/>
      <c r="E117" s="132"/>
      <c r="F117" s="132"/>
      <c r="G117" s="132"/>
      <c r="H117" s="132"/>
      <c r="I117" s="132"/>
      <c r="J117" s="132"/>
      <c r="K117" s="132"/>
      <c r="L117" s="132"/>
      <c r="M117" s="132"/>
    </row>
    <row r="125" spans="2:26">
      <c r="Q125" s="267"/>
      <c r="R125" s="267"/>
      <c r="S125" s="267"/>
      <c r="T125" s="267"/>
      <c r="U125" s="267"/>
      <c r="V125" s="267"/>
      <c r="W125" s="267"/>
      <c r="X125" s="267"/>
      <c r="Y125" s="267"/>
      <c r="Z125" s="267"/>
    </row>
    <row r="126" spans="2:26">
      <c r="Q126" s="267"/>
      <c r="R126" s="267"/>
      <c r="S126" s="267"/>
      <c r="T126" s="267"/>
      <c r="U126" s="267"/>
      <c r="V126" s="267"/>
      <c r="W126" s="267"/>
      <c r="X126" s="267"/>
      <c r="Y126" s="267"/>
      <c r="Z126" s="267"/>
    </row>
    <row r="127" spans="2:26">
      <c r="Q127" s="267"/>
      <c r="R127" s="267"/>
      <c r="S127" s="267"/>
      <c r="T127" s="267"/>
      <c r="U127" s="267"/>
      <c r="V127" s="267"/>
      <c r="W127" s="267"/>
      <c r="X127" s="267"/>
      <c r="Y127" s="267"/>
      <c r="Z127" s="267"/>
    </row>
    <row r="128" spans="2:26">
      <c r="Q128" s="267"/>
      <c r="R128" s="267"/>
      <c r="S128" s="267"/>
      <c r="T128" s="267"/>
      <c r="U128" s="267"/>
      <c r="V128" s="267"/>
      <c r="W128" s="267"/>
      <c r="X128" s="267"/>
      <c r="Y128" s="267"/>
      <c r="Z128" s="267"/>
    </row>
    <row r="129" spans="17:26">
      <c r="Q129" s="267"/>
      <c r="R129" s="267"/>
      <c r="S129" s="267"/>
      <c r="T129" s="267"/>
      <c r="U129" s="267"/>
      <c r="V129" s="267"/>
      <c r="W129" s="267"/>
      <c r="X129" s="267"/>
      <c r="Y129" s="267"/>
      <c r="Z129" s="267"/>
    </row>
    <row r="130" spans="17:26">
      <c r="Q130" s="267"/>
      <c r="R130" s="267"/>
      <c r="S130" s="267"/>
      <c r="T130" s="267"/>
      <c r="U130" s="267"/>
      <c r="V130" s="267"/>
      <c r="W130" s="267"/>
      <c r="X130" s="267"/>
      <c r="Y130" s="267"/>
      <c r="Z130" s="267"/>
    </row>
    <row r="131" spans="17:26">
      <c r="Q131" s="948"/>
      <c r="R131" s="948"/>
      <c r="S131" s="948"/>
      <c r="T131" s="948"/>
      <c r="U131" s="948"/>
      <c r="V131" s="948"/>
      <c r="W131" s="948"/>
      <c r="X131" s="948"/>
      <c r="Y131" s="948"/>
      <c r="Z131" s="948"/>
    </row>
    <row r="146" spans="2:13">
      <c r="B146" s="2" t="s">
        <v>1027</v>
      </c>
      <c r="D146" s="68"/>
      <c r="E146" s="68"/>
      <c r="F146" s="68"/>
      <c r="G146" s="68"/>
      <c r="H146" s="68"/>
      <c r="I146" s="68"/>
      <c r="J146" s="68"/>
      <c r="K146" s="68"/>
      <c r="L146" s="68"/>
      <c r="M146" s="68"/>
    </row>
    <row r="147" spans="2:13">
      <c r="D147" s="132"/>
      <c r="E147" s="132"/>
      <c r="F147" s="132"/>
      <c r="G147" s="132"/>
      <c r="H147" s="132"/>
      <c r="I147" s="132"/>
      <c r="J147" s="132"/>
      <c r="K147" s="132"/>
      <c r="L147" s="132"/>
      <c r="M147" s="132"/>
    </row>
    <row r="161" spans="16:61">
      <c r="P161" s="2" t="s">
        <v>1028</v>
      </c>
    </row>
    <row r="162" spans="16:61">
      <c r="U162" s="2" t="s">
        <v>937</v>
      </c>
      <c r="AD162" s="2" t="s">
        <v>938</v>
      </c>
      <c r="AM162" s="2" t="s">
        <v>939</v>
      </c>
      <c r="AV162" s="2" t="s">
        <v>940</v>
      </c>
      <c r="BE162" s="2" t="s">
        <v>941</v>
      </c>
    </row>
    <row r="163" spans="16:61">
      <c r="Q163" s="2" t="s">
        <v>1037</v>
      </c>
      <c r="R163" s="2" t="s">
        <v>1038</v>
      </c>
      <c r="S163" s="2" t="s">
        <v>1039</v>
      </c>
      <c r="T163" s="2" t="s">
        <v>1040</v>
      </c>
      <c r="U163" s="2" t="s">
        <v>1041</v>
      </c>
      <c r="V163" s="2" t="s">
        <v>1042</v>
      </c>
      <c r="W163" s="2" t="s">
        <v>1043</v>
      </c>
      <c r="X163" s="2" t="s">
        <v>1044</v>
      </c>
      <c r="Y163" s="2" t="s">
        <v>1045</v>
      </c>
      <c r="Z163" s="2" t="s">
        <v>1037</v>
      </c>
      <c r="AA163" s="2" t="s">
        <v>1038</v>
      </c>
      <c r="AB163" s="2" t="s">
        <v>1039</v>
      </c>
      <c r="AC163" s="2" t="s">
        <v>1040</v>
      </c>
      <c r="AD163" s="2" t="s">
        <v>1041</v>
      </c>
      <c r="AE163" s="2" t="s">
        <v>1042</v>
      </c>
      <c r="AF163" s="2" t="s">
        <v>1043</v>
      </c>
      <c r="AG163" s="2" t="s">
        <v>1044</v>
      </c>
      <c r="AH163" s="2" t="s">
        <v>1045</v>
      </c>
      <c r="AI163" s="2" t="s">
        <v>1037</v>
      </c>
      <c r="AJ163" s="2" t="s">
        <v>1038</v>
      </c>
      <c r="AK163" s="2" t="s">
        <v>1039</v>
      </c>
      <c r="AL163" s="2" t="s">
        <v>1040</v>
      </c>
      <c r="AM163" s="2" t="s">
        <v>1041</v>
      </c>
      <c r="AN163" s="2" t="s">
        <v>1042</v>
      </c>
      <c r="AO163" s="2" t="s">
        <v>1043</v>
      </c>
      <c r="AP163" s="2" t="s">
        <v>1044</v>
      </c>
      <c r="AQ163" s="2" t="s">
        <v>1045</v>
      </c>
      <c r="AR163" s="2" t="s">
        <v>1037</v>
      </c>
      <c r="AS163" s="2" t="s">
        <v>1038</v>
      </c>
      <c r="AT163" s="2" t="s">
        <v>1039</v>
      </c>
      <c r="AU163" s="2" t="s">
        <v>1040</v>
      </c>
      <c r="AV163" s="2" t="s">
        <v>1041</v>
      </c>
      <c r="AW163" s="2" t="s">
        <v>1042</v>
      </c>
      <c r="AX163" s="2" t="s">
        <v>1043</v>
      </c>
      <c r="AY163" s="2" t="s">
        <v>1044</v>
      </c>
      <c r="AZ163" s="2" t="s">
        <v>1045</v>
      </c>
      <c r="BA163" s="2" t="s">
        <v>1037</v>
      </c>
      <c r="BB163" s="2" t="s">
        <v>1038</v>
      </c>
      <c r="BC163" s="2" t="s">
        <v>1039</v>
      </c>
      <c r="BD163" s="2" t="s">
        <v>1040</v>
      </c>
      <c r="BE163" s="2" t="s">
        <v>1041</v>
      </c>
      <c r="BF163" s="2" t="s">
        <v>1042</v>
      </c>
      <c r="BG163" s="2" t="s">
        <v>1043</v>
      </c>
      <c r="BH163" s="2" t="s">
        <v>1044</v>
      </c>
      <c r="BI163" s="2" t="s">
        <v>1045</v>
      </c>
    </row>
    <row r="164" spans="16:61">
      <c r="P164" s="8" t="s">
        <v>1046</v>
      </c>
      <c r="Q164" s="267" t="str">
        <f>C13</f>
        <v/>
      </c>
      <c r="R164" s="267" t="str">
        <f>C14</f>
        <v/>
      </c>
      <c r="S164" s="267" t="str">
        <f>C15</f>
        <v/>
      </c>
      <c r="Z164" s="267" t="str">
        <f>D13</f>
        <v/>
      </c>
      <c r="AA164" s="267" t="str">
        <f>D14</f>
        <v/>
      </c>
      <c r="AB164" s="267" t="str">
        <f>D15</f>
        <v/>
      </c>
      <c r="AI164" s="267" t="str">
        <f>E13</f>
        <v/>
      </c>
      <c r="AJ164" s="267" t="str">
        <f>E14</f>
        <v/>
      </c>
      <c r="AK164" s="267" t="str">
        <f>E15</f>
        <v/>
      </c>
      <c r="AR164" s="267" t="str">
        <f>F13</f>
        <v/>
      </c>
      <c r="AS164" s="267" t="str">
        <f>F14</f>
        <v/>
      </c>
      <c r="AT164" s="267" t="str">
        <f>F15</f>
        <v/>
      </c>
      <c r="BA164" s="267" t="str">
        <f>G13</f>
        <v/>
      </c>
      <c r="BB164" s="267" t="str">
        <f>G14</f>
        <v/>
      </c>
      <c r="BC164" s="267" t="str">
        <f>G15</f>
        <v/>
      </c>
    </row>
    <row r="165" spans="16:61">
      <c r="P165" s="8" t="s">
        <v>1047</v>
      </c>
      <c r="T165" s="267" t="str">
        <f>IF(C18&lt;&gt;"",C18,"")</f>
        <v/>
      </c>
      <c r="U165" s="267" t="str">
        <f>IF(C19&lt;&gt;"",C19,"")</f>
        <v/>
      </c>
      <c r="V165" s="267" t="str">
        <f>IF(C20&lt;&gt;"",C20,"")</f>
        <v/>
      </c>
      <c r="AC165" s="267" t="str">
        <f>IF(D18&lt;&gt;"",D18,"")</f>
        <v/>
      </c>
      <c r="AD165" s="267" t="str">
        <f>IF(D19&lt;&gt;"",D19,"")</f>
        <v/>
      </c>
      <c r="AE165" s="267" t="str">
        <f>IF(D20&lt;&gt;"",D20,"")</f>
        <v/>
      </c>
      <c r="AL165" s="267" t="str">
        <f>IF(E18&lt;&gt;"",E18,"")</f>
        <v/>
      </c>
      <c r="AM165" s="267" t="str">
        <f>IF(E19&lt;&gt;"",E19,"")</f>
        <v/>
      </c>
      <c r="AN165" s="267" t="str">
        <f>IF(E20&lt;&gt;"",E20,"")</f>
        <v/>
      </c>
      <c r="AU165" s="267" t="str">
        <f>IF(F18&lt;&gt;"",F18,"")</f>
        <v/>
      </c>
      <c r="AV165" s="267" t="str">
        <f>IF(F19&lt;&gt;"",F19,"")</f>
        <v/>
      </c>
      <c r="AW165" s="267" t="str">
        <f>IF(F20&lt;&gt;"",F20,"")</f>
        <v/>
      </c>
      <c r="BD165" s="267" t="str">
        <f>IF(G18&lt;&gt;"",G18,"")</f>
        <v/>
      </c>
      <c r="BE165" s="267" t="str">
        <f>IF(G19&lt;&gt;"",G19,"")</f>
        <v/>
      </c>
      <c r="BF165" s="267" t="str">
        <f>IF(G20&lt;&gt;"",G20,"")</f>
        <v/>
      </c>
    </row>
    <row r="166" spans="16:61">
      <c r="P166" s="8" t="s">
        <v>1048</v>
      </c>
      <c r="W166" s="267" t="str">
        <f>IF(C23&lt;&gt;"",C23,"")</f>
        <v/>
      </c>
      <c r="X166" s="267" t="str">
        <f>IF(C24&lt;&gt;"",C24,"")</f>
        <v/>
      </c>
      <c r="Y166" s="267" t="str">
        <f>IF(C25&lt;&gt;"",C25,"")</f>
        <v/>
      </c>
      <c r="AF166" s="267" t="str">
        <f>IF(D23&lt;&gt;"",D23,"")</f>
        <v/>
      </c>
      <c r="AG166" s="267" t="str">
        <f>IF(D24&lt;&gt;"",D24,"")</f>
        <v/>
      </c>
      <c r="AH166" s="267" t="str">
        <f>IF(D25&lt;&gt;"",D25,"")</f>
        <v/>
      </c>
      <c r="AO166" s="267" t="str">
        <f>IF(E23&lt;&gt;"",E23,"")</f>
        <v/>
      </c>
      <c r="AP166" s="267" t="str">
        <f>IF(E24&lt;&gt;"",E24,"")</f>
        <v/>
      </c>
      <c r="AQ166" s="267" t="str">
        <f>IF(E25&lt;&gt;"",E25,"")</f>
        <v/>
      </c>
      <c r="AX166" s="267" t="str">
        <f>IF(F23&lt;&gt;"",F23,"")</f>
        <v/>
      </c>
      <c r="AY166" s="267" t="str">
        <f>IF(F24&lt;&gt;"",F24,"")</f>
        <v/>
      </c>
      <c r="AZ166" s="267" t="str">
        <f>IF(F25&lt;&gt;"",F25,"")</f>
        <v/>
      </c>
      <c r="BG166" s="267" t="str">
        <f>IF(G23&lt;&gt;"",G23,"")</f>
        <v/>
      </c>
      <c r="BH166" s="267" t="str">
        <f>IF(G24&lt;&gt;"",G24,"")</f>
        <v/>
      </c>
      <c r="BI166" s="267" t="str">
        <f>IF(G25&lt;&gt;"",G25,"")</f>
        <v/>
      </c>
    </row>
    <row r="168" spans="16:61">
      <c r="U168" s="2" t="s">
        <v>942</v>
      </c>
      <c r="AD168" s="2" t="s">
        <v>943</v>
      </c>
      <c r="AM168" s="2" t="s">
        <v>944</v>
      </c>
      <c r="AV168" s="2" t="s">
        <v>945</v>
      </c>
      <c r="BE168" s="2" t="s">
        <v>946</v>
      </c>
    </row>
    <row r="169" spans="16:61">
      <c r="Q169" s="2" t="s">
        <v>1037</v>
      </c>
      <c r="R169" s="2" t="s">
        <v>1038</v>
      </c>
      <c r="S169" s="2" t="s">
        <v>1039</v>
      </c>
      <c r="T169" s="2" t="s">
        <v>1040</v>
      </c>
      <c r="U169" s="2" t="s">
        <v>1041</v>
      </c>
      <c r="V169" s="2" t="s">
        <v>1042</v>
      </c>
      <c r="W169" s="2" t="s">
        <v>1043</v>
      </c>
      <c r="X169" s="2" t="s">
        <v>1044</v>
      </c>
      <c r="Y169" s="2" t="s">
        <v>1045</v>
      </c>
      <c r="Z169" s="2" t="s">
        <v>1037</v>
      </c>
      <c r="AA169" s="2" t="s">
        <v>1038</v>
      </c>
      <c r="AB169" s="2" t="s">
        <v>1039</v>
      </c>
      <c r="AC169" s="2" t="s">
        <v>1040</v>
      </c>
      <c r="AD169" s="2" t="s">
        <v>1041</v>
      </c>
      <c r="AE169" s="2" t="s">
        <v>1042</v>
      </c>
      <c r="AF169" s="2" t="s">
        <v>1043</v>
      </c>
      <c r="AG169" s="2" t="s">
        <v>1044</v>
      </c>
      <c r="AH169" s="2" t="s">
        <v>1045</v>
      </c>
      <c r="AI169" s="2" t="s">
        <v>1037</v>
      </c>
      <c r="AJ169" s="2" t="s">
        <v>1038</v>
      </c>
      <c r="AK169" s="2" t="s">
        <v>1039</v>
      </c>
      <c r="AL169" s="2" t="s">
        <v>1040</v>
      </c>
      <c r="AM169" s="2" t="s">
        <v>1041</v>
      </c>
      <c r="AN169" s="2" t="s">
        <v>1042</v>
      </c>
      <c r="AO169" s="2" t="s">
        <v>1043</v>
      </c>
      <c r="AP169" s="2" t="s">
        <v>1044</v>
      </c>
      <c r="AQ169" s="2" t="s">
        <v>1045</v>
      </c>
      <c r="AR169" s="2" t="s">
        <v>1037</v>
      </c>
      <c r="AS169" s="2" t="s">
        <v>1038</v>
      </c>
      <c r="AT169" s="2" t="s">
        <v>1039</v>
      </c>
      <c r="AU169" s="2" t="s">
        <v>1040</v>
      </c>
      <c r="AV169" s="2" t="s">
        <v>1041</v>
      </c>
      <c r="AW169" s="2" t="s">
        <v>1042</v>
      </c>
      <c r="AX169" s="2" t="s">
        <v>1043</v>
      </c>
      <c r="AY169" s="2" t="s">
        <v>1044</v>
      </c>
      <c r="AZ169" s="2" t="s">
        <v>1045</v>
      </c>
      <c r="BA169" s="2" t="s">
        <v>1037</v>
      </c>
      <c r="BB169" s="2" t="s">
        <v>1038</v>
      </c>
      <c r="BC169" s="2" t="s">
        <v>1039</v>
      </c>
      <c r="BD169" s="2" t="s">
        <v>1040</v>
      </c>
      <c r="BE169" s="2" t="s">
        <v>1041</v>
      </c>
      <c r="BF169" s="2" t="s">
        <v>1042</v>
      </c>
      <c r="BG169" s="2" t="s">
        <v>1043</v>
      </c>
      <c r="BH169" s="2" t="s">
        <v>1044</v>
      </c>
      <c r="BI169" s="2" t="s">
        <v>1045</v>
      </c>
    </row>
    <row r="170" spans="16:61">
      <c r="P170" s="8" t="s">
        <v>1046</v>
      </c>
      <c r="Q170" s="267" t="str">
        <f>H13</f>
        <v/>
      </c>
      <c r="R170" s="267" t="str">
        <f>H14</f>
        <v/>
      </c>
      <c r="S170" s="267" t="str">
        <f>H15</f>
        <v/>
      </c>
      <c r="Z170" s="267" t="str">
        <f>I13</f>
        <v/>
      </c>
      <c r="AA170" s="267" t="str">
        <f>I14</f>
        <v/>
      </c>
      <c r="AB170" s="267" t="str">
        <f>I15</f>
        <v/>
      </c>
      <c r="AI170" s="267" t="str">
        <f>J13</f>
        <v/>
      </c>
      <c r="AJ170" s="267" t="str">
        <f>J14</f>
        <v/>
      </c>
      <c r="AK170" s="267" t="str">
        <f>J15</f>
        <v/>
      </c>
      <c r="AR170" s="267" t="str">
        <f>K13</f>
        <v/>
      </c>
      <c r="AS170" s="267" t="str">
        <f>K14</f>
        <v/>
      </c>
      <c r="AT170" s="267" t="str">
        <f>K15</f>
        <v/>
      </c>
      <c r="BA170" s="267" t="str">
        <f>L13</f>
        <v/>
      </c>
      <c r="BB170" s="267" t="str">
        <f>L14</f>
        <v/>
      </c>
      <c r="BC170" s="267" t="str">
        <f>L15</f>
        <v/>
      </c>
    </row>
    <row r="171" spans="16:61">
      <c r="P171" s="8" t="s">
        <v>1047</v>
      </c>
      <c r="T171" s="267" t="str">
        <f>IF(H18&lt;&gt;"",H18,"")</f>
        <v/>
      </c>
      <c r="U171" s="267" t="str">
        <f>IF(H19&lt;&gt;"",H19,"")</f>
        <v/>
      </c>
      <c r="V171" s="267" t="str">
        <f>IF(H20&lt;&gt;"",H20,"")</f>
        <v/>
      </c>
      <c r="AC171" s="267" t="str">
        <f>IF(I18&lt;&gt;"",I18,"")</f>
        <v/>
      </c>
      <c r="AD171" s="267" t="str">
        <f>IF(I19&lt;&gt;"",I19,"")</f>
        <v/>
      </c>
      <c r="AE171" s="267" t="str">
        <f>IF(I20&lt;&gt;"",I20,"")</f>
        <v/>
      </c>
      <c r="AL171" s="267" t="str">
        <f>IF(J18&lt;&gt;"",J18,"")</f>
        <v/>
      </c>
      <c r="AM171" s="267" t="str">
        <f>IF(J19&lt;&gt;"",J19,"")</f>
        <v/>
      </c>
      <c r="AN171" s="267" t="str">
        <f>IF(J20&lt;&gt;"",J20,"")</f>
        <v/>
      </c>
      <c r="AU171" s="267" t="str">
        <f>IF(K18&lt;&gt;"",K18,"")</f>
        <v/>
      </c>
      <c r="AV171" s="267" t="str">
        <f>IF(K19&lt;&gt;"",K19,"")</f>
        <v/>
      </c>
      <c r="AW171" s="267" t="str">
        <f>IF(K20&lt;&gt;"",K20,"")</f>
        <v/>
      </c>
      <c r="BD171" s="267" t="str">
        <f>IF(L18&lt;&gt;"",L18,"")</f>
        <v/>
      </c>
      <c r="BE171" s="267" t="str">
        <f>IF(L19&lt;&gt;"",L19,"")</f>
        <v/>
      </c>
      <c r="BF171" s="267" t="str">
        <f>IF(L20&lt;&gt;"",L20,"")</f>
        <v/>
      </c>
    </row>
    <row r="172" spans="16:61">
      <c r="P172" s="8" t="s">
        <v>1048</v>
      </c>
      <c r="W172" s="267" t="str">
        <f>IF(H23&lt;&gt;"",H23,"")</f>
        <v/>
      </c>
      <c r="X172" s="267" t="str">
        <f>IF(H24&lt;&gt;"",H24,"")</f>
        <v/>
      </c>
      <c r="Y172" s="267" t="str">
        <f>IF(H25&lt;&gt;"",H25,"")</f>
        <v/>
      </c>
      <c r="AF172" s="267" t="str">
        <f>IF(I23&lt;&gt;"",I23,"")</f>
        <v/>
      </c>
      <c r="AG172" s="267" t="str">
        <f>IF(I24&lt;&gt;"",I24,"")</f>
        <v/>
      </c>
      <c r="AH172" s="267" t="str">
        <f>IF(I25&lt;&gt;"",I25,"")</f>
        <v/>
      </c>
      <c r="AO172" s="267" t="str">
        <f>IF(J23&lt;&gt;"",J23,"")</f>
        <v/>
      </c>
      <c r="AP172" s="267" t="str">
        <f>IF(J24&lt;&gt;"",J24,"")</f>
        <v/>
      </c>
      <c r="AQ172" s="267" t="str">
        <f>IF(J25&lt;&gt;"",J25,"")</f>
        <v/>
      </c>
      <c r="AX172" s="267" t="str">
        <f>IF(K23&lt;&gt;"",K23,"")</f>
        <v/>
      </c>
      <c r="AY172" s="267" t="str">
        <f>IF(K24&lt;&gt;"",K24,"")</f>
        <v/>
      </c>
      <c r="AZ172" s="267" t="str">
        <f>IF(K25&lt;&gt;"",K25,"")</f>
        <v/>
      </c>
      <c r="BG172" s="267" t="str">
        <f>IF(L23&lt;&gt;"",L23,"")</f>
        <v/>
      </c>
      <c r="BH172" s="267" t="str">
        <f>IF(L24&lt;&gt;"",L24,"")</f>
        <v/>
      </c>
      <c r="BI172" s="267" t="str">
        <f>IF(L25&lt;&gt;"",L25,"")</f>
        <v/>
      </c>
    </row>
    <row r="199" spans="2:27">
      <c r="B199" s="2" t="s">
        <v>1027</v>
      </c>
      <c r="D199" s="68"/>
      <c r="E199" s="68"/>
      <c r="F199" s="68"/>
      <c r="G199" s="68"/>
      <c r="H199" s="68"/>
      <c r="I199" s="68"/>
      <c r="J199" s="68"/>
      <c r="K199" s="68"/>
      <c r="L199" s="68"/>
      <c r="M199" s="68"/>
    </row>
    <row r="200" spans="2:27">
      <c r="D200" s="132"/>
      <c r="E200" s="132"/>
      <c r="F200" s="132"/>
      <c r="G200" s="132"/>
      <c r="H200" s="132"/>
      <c r="I200" s="132"/>
      <c r="J200" s="132"/>
      <c r="K200" s="132"/>
      <c r="L200" s="132"/>
      <c r="M200" s="132"/>
    </row>
    <row r="205" spans="2:27">
      <c r="P205" s="2" t="s">
        <v>1028</v>
      </c>
    </row>
    <row r="206" spans="2:27">
      <c r="R206" s="214">
        <v>1</v>
      </c>
      <c r="S206" s="214">
        <v>2</v>
      </c>
      <c r="T206" s="214">
        <v>3</v>
      </c>
      <c r="U206" s="214">
        <v>4</v>
      </c>
      <c r="V206" s="214">
        <v>5</v>
      </c>
      <c r="W206" s="214">
        <v>6</v>
      </c>
      <c r="X206" s="214">
        <v>7</v>
      </c>
      <c r="Y206" s="214">
        <v>8</v>
      </c>
      <c r="Z206" s="214">
        <v>9</v>
      </c>
      <c r="AA206" s="214">
        <v>10</v>
      </c>
    </row>
    <row r="207" spans="2:27">
      <c r="P207" s="2" t="s">
        <v>949</v>
      </c>
      <c r="Q207" s="2" t="s">
        <v>1049</v>
      </c>
      <c r="R207" s="267" t="str">
        <f t="shared" ref="R207:AA207" si="18">IF(C13&lt;&gt;"",MAX(C13:C15),"")</f>
        <v/>
      </c>
      <c r="S207" s="267" t="str">
        <f t="shared" si="18"/>
        <v/>
      </c>
      <c r="T207" s="267" t="str">
        <f t="shared" si="18"/>
        <v/>
      </c>
      <c r="U207" s="267" t="str">
        <f t="shared" si="18"/>
        <v/>
      </c>
      <c r="V207" s="267" t="str">
        <f t="shared" si="18"/>
        <v/>
      </c>
      <c r="W207" s="267" t="str">
        <f t="shared" si="18"/>
        <v/>
      </c>
      <c r="X207" s="267" t="str">
        <f t="shared" si="18"/>
        <v/>
      </c>
      <c r="Y207" s="267" t="str">
        <f t="shared" si="18"/>
        <v/>
      </c>
      <c r="Z207" s="267" t="str">
        <f t="shared" si="18"/>
        <v/>
      </c>
      <c r="AA207" s="267" t="str">
        <f t="shared" si="18"/>
        <v/>
      </c>
    </row>
    <row r="208" spans="2:27">
      <c r="Q208" s="158" t="s">
        <v>420</v>
      </c>
      <c r="R208" s="269" t="str">
        <f t="shared" ref="R208:AA208" si="19">IF(C16&lt;&gt;"",R207-C16,"")</f>
        <v/>
      </c>
      <c r="S208" s="269" t="str">
        <f t="shared" si="19"/>
        <v/>
      </c>
      <c r="T208" s="269" t="str">
        <f t="shared" si="19"/>
        <v/>
      </c>
      <c r="U208" s="269" t="str">
        <f t="shared" si="19"/>
        <v/>
      </c>
      <c r="V208" s="269" t="str">
        <f t="shared" si="19"/>
        <v/>
      </c>
      <c r="W208" s="269" t="str">
        <f t="shared" si="19"/>
        <v/>
      </c>
      <c r="X208" s="269" t="str">
        <f t="shared" si="19"/>
        <v/>
      </c>
      <c r="Y208" s="269" t="str">
        <f t="shared" si="19"/>
        <v/>
      </c>
      <c r="Z208" s="269" t="str">
        <f t="shared" si="19"/>
        <v/>
      </c>
      <c r="AA208" s="269" t="str">
        <f t="shared" si="19"/>
        <v/>
      </c>
    </row>
    <row r="209" spans="16:27">
      <c r="Q209" s="2" t="s">
        <v>1050</v>
      </c>
      <c r="R209" s="267" t="str">
        <f t="shared" ref="R209:AA209" si="20">IF(C13&lt;&gt;"",MIN(C13:C15),"")</f>
        <v/>
      </c>
      <c r="S209" s="267" t="str">
        <f t="shared" si="20"/>
        <v/>
      </c>
      <c r="T209" s="267" t="str">
        <f t="shared" si="20"/>
        <v/>
      </c>
      <c r="U209" s="267" t="str">
        <f t="shared" si="20"/>
        <v/>
      </c>
      <c r="V209" s="267" t="str">
        <f t="shared" si="20"/>
        <v/>
      </c>
      <c r="W209" s="267" t="str">
        <f t="shared" si="20"/>
        <v/>
      </c>
      <c r="X209" s="267" t="str">
        <f t="shared" si="20"/>
        <v/>
      </c>
      <c r="Y209" s="267" t="str">
        <f t="shared" si="20"/>
        <v/>
      </c>
      <c r="Z209" s="267" t="str">
        <f t="shared" si="20"/>
        <v/>
      </c>
      <c r="AA209" s="267" t="str">
        <f t="shared" si="20"/>
        <v/>
      </c>
    </row>
    <row r="210" spans="16:27">
      <c r="Q210" s="158" t="s">
        <v>419</v>
      </c>
      <c r="R210" s="269" t="str">
        <f t="shared" ref="R210:AA210" si="21">IF(C16&lt;&gt;"",C16-R209,"")</f>
        <v/>
      </c>
      <c r="S210" s="269" t="str">
        <f t="shared" si="21"/>
        <v/>
      </c>
      <c r="T210" s="269" t="str">
        <f t="shared" si="21"/>
        <v/>
      </c>
      <c r="U210" s="269" t="str">
        <f t="shared" si="21"/>
        <v/>
      </c>
      <c r="V210" s="269" t="str">
        <f t="shared" si="21"/>
        <v/>
      </c>
      <c r="W210" s="269" t="str">
        <f t="shared" si="21"/>
        <v/>
      </c>
      <c r="X210" s="269" t="str">
        <f t="shared" si="21"/>
        <v/>
      </c>
      <c r="Y210" s="269" t="str">
        <f t="shared" si="21"/>
        <v/>
      </c>
      <c r="Z210" s="269" t="str">
        <f t="shared" si="21"/>
        <v/>
      </c>
      <c r="AA210" s="269" t="str">
        <f t="shared" si="21"/>
        <v/>
      </c>
    </row>
    <row r="211" spans="16:27">
      <c r="P211" s="2" t="s">
        <v>959</v>
      </c>
      <c r="Q211" s="2" t="s">
        <v>1049</v>
      </c>
      <c r="R211" s="267" t="str">
        <f t="shared" ref="R211:AA211" si="22">IF(C18&lt;&gt;"",MAX(C18:C20),"")</f>
        <v/>
      </c>
      <c r="S211" s="267" t="str">
        <f t="shared" si="22"/>
        <v/>
      </c>
      <c r="T211" s="267" t="str">
        <f t="shared" si="22"/>
        <v/>
      </c>
      <c r="U211" s="267" t="str">
        <f t="shared" si="22"/>
        <v/>
      </c>
      <c r="V211" s="267" t="str">
        <f t="shared" si="22"/>
        <v/>
      </c>
      <c r="W211" s="267" t="str">
        <f t="shared" si="22"/>
        <v/>
      </c>
      <c r="X211" s="267" t="str">
        <f t="shared" si="22"/>
        <v/>
      </c>
      <c r="Y211" s="267" t="str">
        <f t="shared" si="22"/>
        <v/>
      </c>
      <c r="Z211" s="267" t="str">
        <f t="shared" si="22"/>
        <v/>
      </c>
      <c r="AA211" s="267" t="str">
        <f t="shared" si="22"/>
        <v/>
      </c>
    </row>
    <row r="212" spans="16:27">
      <c r="Q212" s="158" t="s">
        <v>420</v>
      </c>
      <c r="R212" s="269" t="str">
        <f t="shared" ref="R212:AA212" si="23">IF(C21&lt;&gt;"",R211-C21,"")</f>
        <v/>
      </c>
      <c r="S212" s="269" t="str">
        <f t="shared" si="23"/>
        <v/>
      </c>
      <c r="T212" s="269" t="str">
        <f t="shared" si="23"/>
        <v/>
      </c>
      <c r="U212" s="269" t="str">
        <f t="shared" si="23"/>
        <v/>
      </c>
      <c r="V212" s="269" t="str">
        <f t="shared" si="23"/>
        <v/>
      </c>
      <c r="W212" s="269" t="str">
        <f t="shared" si="23"/>
        <v/>
      </c>
      <c r="X212" s="269" t="str">
        <f t="shared" si="23"/>
        <v/>
      </c>
      <c r="Y212" s="269" t="str">
        <f t="shared" si="23"/>
        <v/>
      </c>
      <c r="Z212" s="269" t="str">
        <f t="shared" si="23"/>
        <v/>
      </c>
      <c r="AA212" s="269" t="str">
        <f t="shared" si="23"/>
        <v/>
      </c>
    </row>
    <row r="213" spans="16:27">
      <c r="Q213" s="2" t="s">
        <v>1050</v>
      </c>
      <c r="R213" s="267" t="str">
        <f t="shared" ref="R213:AA213" si="24">IF(C18&lt;&gt;"",MIN(C18:C20),"")</f>
        <v/>
      </c>
      <c r="S213" s="267" t="str">
        <f t="shared" si="24"/>
        <v/>
      </c>
      <c r="T213" s="267" t="str">
        <f t="shared" si="24"/>
        <v/>
      </c>
      <c r="U213" s="267" t="str">
        <f t="shared" si="24"/>
        <v/>
      </c>
      <c r="V213" s="267" t="str">
        <f t="shared" si="24"/>
        <v/>
      </c>
      <c r="W213" s="267" t="str">
        <f t="shared" si="24"/>
        <v/>
      </c>
      <c r="X213" s="267" t="str">
        <f t="shared" si="24"/>
        <v/>
      </c>
      <c r="Y213" s="267" t="str">
        <f t="shared" si="24"/>
        <v/>
      </c>
      <c r="Z213" s="267" t="str">
        <f t="shared" si="24"/>
        <v/>
      </c>
      <c r="AA213" s="267" t="str">
        <f t="shared" si="24"/>
        <v/>
      </c>
    </row>
    <row r="214" spans="16:27">
      <c r="Q214" s="158" t="s">
        <v>419</v>
      </c>
      <c r="R214" s="269" t="str">
        <f t="shared" ref="R214:AA214" si="25">IF(C21&lt;&gt;"",C21-R213,"")</f>
        <v/>
      </c>
      <c r="S214" s="269" t="str">
        <f t="shared" si="25"/>
        <v/>
      </c>
      <c r="T214" s="269" t="str">
        <f t="shared" si="25"/>
        <v/>
      </c>
      <c r="U214" s="269" t="str">
        <f t="shared" si="25"/>
        <v/>
      </c>
      <c r="V214" s="269" t="str">
        <f t="shared" si="25"/>
        <v/>
      </c>
      <c r="W214" s="269" t="str">
        <f t="shared" si="25"/>
        <v/>
      </c>
      <c r="X214" s="269" t="str">
        <f t="shared" si="25"/>
        <v/>
      </c>
      <c r="Y214" s="269" t="str">
        <f t="shared" si="25"/>
        <v/>
      </c>
      <c r="Z214" s="269" t="str">
        <f t="shared" si="25"/>
        <v/>
      </c>
      <c r="AA214" s="269" t="str">
        <f t="shared" si="25"/>
        <v/>
      </c>
    </row>
    <row r="215" spans="16:27">
      <c r="P215" s="2" t="s">
        <v>966</v>
      </c>
      <c r="Q215" s="2" t="s">
        <v>1049</v>
      </c>
      <c r="R215" s="267" t="str">
        <f t="shared" ref="R215:AA215" si="26">IF(C23&lt;&gt;"",MAX(C23:C25),"")</f>
        <v/>
      </c>
      <c r="S215" s="267" t="str">
        <f t="shared" si="26"/>
        <v/>
      </c>
      <c r="T215" s="267" t="str">
        <f t="shared" si="26"/>
        <v/>
      </c>
      <c r="U215" s="267" t="str">
        <f t="shared" si="26"/>
        <v/>
      </c>
      <c r="V215" s="267" t="str">
        <f t="shared" si="26"/>
        <v/>
      </c>
      <c r="W215" s="267" t="str">
        <f t="shared" si="26"/>
        <v/>
      </c>
      <c r="X215" s="267" t="str">
        <f t="shared" si="26"/>
        <v/>
      </c>
      <c r="Y215" s="267" t="str">
        <f t="shared" si="26"/>
        <v/>
      </c>
      <c r="Z215" s="267" t="str">
        <f t="shared" si="26"/>
        <v/>
      </c>
      <c r="AA215" s="267" t="str">
        <f t="shared" si="26"/>
        <v/>
      </c>
    </row>
    <row r="216" spans="16:27">
      <c r="Q216" s="158" t="s">
        <v>420</v>
      </c>
      <c r="R216" s="269" t="str">
        <f t="shared" ref="R216:AA216" si="27">IF(C26&lt;&gt;"",R215-C26,"")</f>
        <v/>
      </c>
      <c r="S216" s="269" t="str">
        <f t="shared" si="27"/>
        <v/>
      </c>
      <c r="T216" s="269" t="str">
        <f t="shared" si="27"/>
        <v/>
      </c>
      <c r="U216" s="269" t="str">
        <f t="shared" si="27"/>
        <v/>
      </c>
      <c r="V216" s="269" t="str">
        <f t="shared" si="27"/>
        <v/>
      </c>
      <c r="W216" s="269" t="str">
        <f t="shared" si="27"/>
        <v/>
      </c>
      <c r="X216" s="269" t="str">
        <f t="shared" si="27"/>
        <v/>
      </c>
      <c r="Y216" s="269" t="str">
        <f t="shared" si="27"/>
        <v/>
      </c>
      <c r="Z216" s="269" t="str">
        <f t="shared" si="27"/>
        <v/>
      </c>
      <c r="AA216" s="269" t="str">
        <f t="shared" si="27"/>
        <v/>
      </c>
    </row>
    <row r="217" spans="16:27">
      <c r="Q217" s="2" t="s">
        <v>1050</v>
      </c>
      <c r="R217" s="267" t="str">
        <f t="shared" ref="R217:AA217" si="28">IF(C23&lt;&gt;"",MIN(C23:C25),"")</f>
        <v/>
      </c>
      <c r="S217" s="267" t="str">
        <f t="shared" si="28"/>
        <v/>
      </c>
      <c r="T217" s="267" t="str">
        <f t="shared" si="28"/>
        <v/>
      </c>
      <c r="U217" s="267" t="str">
        <f t="shared" si="28"/>
        <v/>
      </c>
      <c r="V217" s="267" t="str">
        <f t="shared" si="28"/>
        <v/>
      </c>
      <c r="W217" s="267" t="str">
        <f t="shared" si="28"/>
        <v/>
      </c>
      <c r="X217" s="267" t="str">
        <f t="shared" si="28"/>
        <v/>
      </c>
      <c r="Y217" s="267" t="str">
        <f t="shared" si="28"/>
        <v/>
      </c>
      <c r="Z217" s="267" t="str">
        <f t="shared" si="28"/>
        <v/>
      </c>
      <c r="AA217" s="267" t="str">
        <f t="shared" si="28"/>
        <v/>
      </c>
    </row>
    <row r="218" spans="16:27">
      <c r="Q218" s="158" t="s">
        <v>419</v>
      </c>
      <c r="R218" s="269" t="str">
        <f t="shared" ref="R218:AA218" si="29">IF(C26&lt;&gt;"",C26-R217,"")</f>
        <v/>
      </c>
      <c r="S218" s="269" t="str">
        <f t="shared" si="29"/>
        <v/>
      </c>
      <c r="T218" s="269" t="str">
        <f t="shared" si="29"/>
        <v/>
      </c>
      <c r="U218" s="269" t="str">
        <f t="shared" si="29"/>
        <v/>
      </c>
      <c r="V218" s="269" t="str">
        <f t="shared" si="29"/>
        <v/>
      </c>
      <c r="W218" s="269" t="str">
        <f t="shared" si="29"/>
        <v/>
      </c>
      <c r="X218" s="269" t="str">
        <f t="shared" si="29"/>
        <v/>
      </c>
      <c r="Y218" s="269" t="str">
        <f t="shared" si="29"/>
        <v/>
      </c>
      <c r="Z218" s="269" t="str">
        <f t="shared" si="29"/>
        <v/>
      </c>
      <c r="AA218" s="269" t="str">
        <f t="shared" si="29"/>
        <v/>
      </c>
    </row>
    <row r="244" spans="2:61">
      <c r="B244" s="2" t="s">
        <v>1027</v>
      </c>
      <c r="D244" s="68"/>
      <c r="E244" s="68"/>
      <c r="F244" s="68"/>
      <c r="G244" s="68"/>
      <c r="H244" s="68"/>
      <c r="I244" s="68"/>
      <c r="J244" s="68"/>
      <c r="K244" s="68"/>
      <c r="L244" s="68"/>
      <c r="M244" s="68"/>
    </row>
    <row r="245" spans="2:61">
      <c r="D245" s="132"/>
      <c r="E245" s="132"/>
      <c r="F245" s="132"/>
      <c r="G245" s="132"/>
      <c r="H245" s="132"/>
      <c r="I245" s="132"/>
      <c r="J245" s="132"/>
      <c r="K245" s="132"/>
      <c r="L245" s="132"/>
      <c r="M245" s="132"/>
    </row>
    <row r="248" spans="2:61">
      <c r="P248" s="2" t="s">
        <v>1028</v>
      </c>
    </row>
    <row r="249" spans="2:61">
      <c r="U249" s="2" t="s">
        <v>937</v>
      </c>
      <c r="AD249" s="2" t="s">
        <v>938</v>
      </c>
      <c r="AM249" s="2" t="s">
        <v>939</v>
      </c>
      <c r="AV249" s="2" t="s">
        <v>940</v>
      </c>
      <c r="BE249" s="2" t="s">
        <v>941</v>
      </c>
    </row>
    <row r="250" spans="2:61">
      <c r="Q250" s="2" t="s">
        <v>1037</v>
      </c>
      <c r="R250" s="2" t="s">
        <v>1038</v>
      </c>
      <c r="S250" s="2" t="s">
        <v>1039</v>
      </c>
      <c r="T250" s="2" t="s">
        <v>1040</v>
      </c>
      <c r="U250" s="2" t="s">
        <v>1041</v>
      </c>
      <c r="V250" s="2" t="s">
        <v>1042</v>
      </c>
      <c r="W250" s="2" t="s">
        <v>1043</v>
      </c>
      <c r="X250" s="2" t="s">
        <v>1044</v>
      </c>
      <c r="Y250" s="2" t="s">
        <v>1045</v>
      </c>
      <c r="Z250" s="2" t="s">
        <v>1037</v>
      </c>
      <c r="AA250" s="2" t="s">
        <v>1038</v>
      </c>
      <c r="AB250" s="2" t="s">
        <v>1039</v>
      </c>
      <c r="AC250" s="2" t="s">
        <v>1040</v>
      </c>
      <c r="AD250" s="2" t="s">
        <v>1041</v>
      </c>
      <c r="AE250" s="2" t="s">
        <v>1042</v>
      </c>
      <c r="AF250" s="2" t="s">
        <v>1043</v>
      </c>
      <c r="AG250" s="2" t="s">
        <v>1044</v>
      </c>
      <c r="AH250" s="2" t="s">
        <v>1045</v>
      </c>
      <c r="AI250" s="2" t="s">
        <v>1037</v>
      </c>
      <c r="AJ250" s="2" t="s">
        <v>1038</v>
      </c>
      <c r="AK250" s="2" t="s">
        <v>1039</v>
      </c>
      <c r="AL250" s="2" t="s">
        <v>1040</v>
      </c>
      <c r="AM250" s="2" t="s">
        <v>1041</v>
      </c>
      <c r="AN250" s="2" t="s">
        <v>1042</v>
      </c>
      <c r="AO250" s="2" t="s">
        <v>1043</v>
      </c>
      <c r="AP250" s="2" t="s">
        <v>1044</v>
      </c>
      <c r="AQ250" s="2" t="s">
        <v>1045</v>
      </c>
      <c r="AR250" s="2" t="s">
        <v>1037</v>
      </c>
      <c r="AS250" s="2" t="s">
        <v>1038</v>
      </c>
      <c r="AT250" s="2" t="s">
        <v>1039</v>
      </c>
      <c r="AU250" s="2" t="s">
        <v>1040</v>
      </c>
      <c r="AV250" s="2" t="s">
        <v>1041</v>
      </c>
      <c r="AW250" s="2" t="s">
        <v>1042</v>
      </c>
      <c r="AX250" s="2" t="s">
        <v>1043</v>
      </c>
      <c r="AY250" s="2" t="s">
        <v>1044</v>
      </c>
      <c r="AZ250" s="2" t="s">
        <v>1045</v>
      </c>
      <c r="BA250" s="2" t="s">
        <v>1037</v>
      </c>
      <c r="BB250" s="2" t="s">
        <v>1038</v>
      </c>
      <c r="BC250" s="2" t="s">
        <v>1039</v>
      </c>
      <c r="BD250" s="2" t="s">
        <v>1040</v>
      </c>
      <c r="BE250" s="2" t="s">
        <v>1041</v>
      </c>
      <c r="BF250" s="2" t="s">
        <v>1042</v>
      </c>
      <c r="BG250" s="2" t="s">
        <v>1043</v>
      </c>
      <c r="BH250" s="2" t="s">
        <v>1044</v>
      </c>
      <c r="BI250" s="2" t="s">
        <v>1045</v>
      </c>
    </row>
    <row r="251" spans="2:61">
      <c r="P251" s="8" t="s">
        <v>1046</v>
      </c>
      <c r="Q251" s="158" t="str">
        <f>IF(C13&lt;&gt;"",C13-C29,"")</f>
        <v/>
      </c>
      <c r="R251" s="2" t="str">
        <f>IF(C14&lt;&gt;"",C14-C29,"")</f>
        <v/>
      </c>
      <c r="S251" s="2" t="str">
        <f>IF(C15&lt;&gt;"",C15-C29,"")</f>
        <v/>
      </c>
      <c r="Z251" s="2" t="str">
        <f>IF(D13&lt;&gt;"",D13-D29,"")</f>
        <v/>
      </c>
      <c r="AA251" s="2" t="str">
        <f>IF(D14&lt;&gt;"",D14-D29,"")</f>
        <v/>
      </c>
      <c r="AB251" s="2" t="str">
        <f>IF(D15&lt;&gt;"",D15-D29,"")</f>
        <v/>
      </c>
      <c r="AI251" s="2" t="str">
        <f>IF(E13&lt;&gt;"",E13-E29,"")</f>
        <v/>
      </c>
      <c r="AJ251" s="2" t="str">
        <f>IF(E14&lt;&gt;"",E14-E29,"")</f>
        <v/>
      </c>
      <c r="AK251" s="2" t="str">
        <f>IF(E15&lt;&gt;"",E15-E29,"")</f>
        <v/>
      </c>
      <c r="AR251" s="2" t="str">
        <f>IF(F13&lt;&gt;"",F13-F29,"")</f>
        <v/>
      </c>
      <c r="AS251" s="2" t="str">
        <f>IF(F14&lt;&gt;"",F14-F29,"")</f>
        <v/>
      </c>
      <c r="AT251" s="2" t="str">
        <f>IF(F15&lt;&gt;"",F15-F29,"")</f>
        <v/>
      </c>
      <c r="BA251" s="2" t="str">
        <f>IF(G13&lt;&gt;"",G13-G29,"")</f>
        <v/>
      </c>
      <c r="BB251" s="2" t="str">
        <f>IF(G14&lt;&gt;"",G14-G29,"")</f>
        <v/>
      </c>
      <c r="BC251" s="2" t="str">
        <f>IF(G15&lt;&gt;"",G15-G29,"")</f>
        <v/>
      </c>
    </row>
    <row r="252" spans="2:61">
      <c r="P252" s="8" t="s">
        <v>1047</v>
      </c>
      <c r="T252" s="158" t="str">
        <f>IF(C18&lt;&gt;"",C18-C29,"")</f>
        <v/>
      </c>
      <c r="U252" s="158" t="str">
        <f>IF(C19&lt;&gt;"",C19-C29,"")</f>
        <v/>
      </c>
      <c r="V252" s="158" t="str">
        <f>IF(C20&lt;&gt;"",C20-C29,"")</f>
        <v/>
      </c>
      <c r="AC252" s="158" t="str">
        <f>IF(D18&lt;&gt;"",D18-D29,"")</f>
        <v/>
      </c>
      <c r="AD252" s="158" t="str">
        <f>IF(D19&lt;&gt;"",D19-D29,"")</f>
        <v/>
      </c>
      <c r="AE252" s="158" t="str">
        <f>IF(D20&lt;&gt;"",D20-D29,"")</f>
        <v/>
      </c>
      <c r="AL252" s="158" t="str">
        <f>IF(E18&lt;&gt;"",E18-E29,"")</f>
        <v/>
      </c>
      <c r="AM252" s="158" t="str">
        <f>IF(E19&lt;&gt;"",E19-E29,"")</f>
        <v/>
      </c>
      <c r="AN252" s="158" t="str">
        <f>IF(E20&lt;&gt;"",E20-E29,"")</f>
        <v/>
      </c>
      <c r="AU252" s="158" t="str">
        <f>IF(F18&lt;&gt;"",F18-F29,"")</f>
        <v/>
      </c>
      <c r="AV252" s="158" t="str">
        <f>IF(F19&lt;&gt;"",F19-F29,"")</f>
        <v/>
      </c>
      <c r="AW252" s="158" t="str">
        <f>IF(F20&lt;&gt;"",F20-F29,"")</f>
        <v/>
      </c>
      <c r="BD252" s="158" t="str">
        <f>IF(G18&lt;&gt;"",G18-G29,"")</f>
        <v/>
      </c>
      <c r="BE252" s="158" t="str">
        <f>IF(G19&lt;&gt;"",G19-G29,"")</f>
        <v/>
      </c>
      <c r="BF252" s="158" t="str">
        <f>IF(G20&lt;&gt;"",G20-G29,"")</f>
        <v/>
      </c>
    </row>
    <row r="253" spans="2:61">
      <c r="P253" s="8" t="s">
        <v>1048</v>
      </c>
      <c r="W253" s="158" t="str">
        <f>IF(C23&lt;&gt;"",C23-C29,"")</f>
        <v/>
      </c>
      <c r="X253" s="158" t="str">
        <f>IF(C24&lt;&gt;"",C24-C29,"")</f>
        <v/>
      </c>
      <c r="Y253" s="158" t="str">
        <f>IF(C25&lt;&gt;"",C25-C29,"")</f>
        <v/>
      </c>
      <c r="AF253" s="158" t="str">
        <f>IF(D23&lt;&gt;"",D23-D29,"")</f>
        <v/>
      </c>
      <c r="AG253" s="158" t="str">
        <f>IF(D24&lt;&gt;"",D24-D29,"")</f>
        <v/>
      </c>
      <c r="AH253" s="158" t="str">
        <f>IF(D25&lt;&gt;"",D25-D29,"")</f>
        <v/>
      </c>
      <c r="AO253" s="158" t="str">
        <f>IF(E23&lt;&gt;"",E23-E29,"")</f>
        <v/>
      </c>
      <c r="AP253" s="158" t="str">
        <f>IF(E24&lt;&gt;"",E24-E29,"")</f>
        <v/>
      </c>
      <c r="AQ253" s="158" t="str">
        <f>IF(E25&lt;&gt;"",E25-E29,"")</f>
        <v/>
      </c>
      <c r="AX253" s="158" t="str">
        <f>IF(F23&lt;&gt;"",F23-F29,"")</f>
        <v/>
      </c>
      <c r="AY253" s="158" t="str">
        <f>IF(F24&lt;&gt;"",F24-F29,"")</f>
        <v/>
      </c>
      <c r="AZ253" s="158" t="str">
        <f>IF(F25&lt;&gt;"",F25-F29,"")</f>
        <v/>
      </c>
      <c r="BG253" s="158" t="str">
        <f>IF(G23&lt;&gt;"",G23-G29,"")</f>
        <v/>
      </c>
      <c r="BH253" s="158" t="str">
        <f>IF(G24&lt;&gt;"",G24-G29,"")</f>
        <v/>
      </c>
      <c r="BI253" s="158" t="str">
        <f>IF(G25&lt;&gt;"",G25-G29,"")</f>
        <v/>
      </c>
    </row>
    <row r="255" spans="2:61">
      <c r="U255" s="2" t="s">
        <v>942</v>
      </c>
      <c r="AD255" s="2" t="s">
        <v>943</v>
      </c>
      <c r="AM255" s="2" t="s">
        <v>944</v>
      </c>
      <c r="AV255" s="2" t="s">
        <v>945</v>
      </c>
      <c r="BE255" s="2" t="s">
        <v>946</v>
      </c>
    </row>
    <row r="256" spans="2:61">
      <c r="Q256" s="2" t="s">
        <v>1037</v>
      </c>
      <c r="R256" s="2" t="s">
        <v>1038</v>
      </c>
      <c r="S256" s="2" t="s">
        <v>1039</v>
      </c>
      <c r="T256" s="2" t="s">
        <v>1040</v>
      </c>
      <c r="U256" s="2" t="s">
        <v>1041</v>
      </c>
      <c r="V256" s="2" t="s">
        <v>1042</v>
      </c>
      <c r="W256" s="2" t="s">
        <v>1043</v>
      </c>
      <c r="X256" s="2" t="s">
        <v>1044</v>
      </c>
      <c r="Y256" s="2" t="s">
        <v>1045</v>
      </c>
      <c r="Z256" s="2" t="s">
        <v>1037</v>
      </c>
      <c r="AA256" s="2" t="s">
        <v>1038</v>
      </c>
      <c r="AB256" s="2" t="s">
        <v>1039</v>
      </c>
      <c r="AC256" s="2" t="s">
        <v>1040</v>
      </c>
      <c r="AD256" s="2" t="s">
        <v>1041</v>
      </c>
      <c r="AE256" s="2" t="s">
        <v>1042</v>
      </c>
      <c r="AF256" s="2" t="s">
        <v>1043</v>
      </c>
      <c r="AG256" s="2" t="s">
        <v>1044</v>
      </c>
      <c r="AH256" s="2" t="s">
        <v>1045</v>
      </c>
      <c r="AI256" s="2" t="s">
        <v>1037</v>
      </c>
      <c r="AJ256" s="2" t="s">
        <v>1038</v>
      </c>
      <c r="AK256" s="2" t="s">
        <v>1039</v>
      </c>
      <c r="AL256" s="2" t="s">
        <v>1040</v>
      </c>
      <c r="AM256" s="2" t="s">
        <v>1041</v>
      </c>
      <c r="AN256" s="2" t="s">
        <v>1042</v>
      </c>
      <c r="AO256" s="2" t="s">
        <v>1043</v>
      </c>
      <c r="AP256" s="2" t="s">
        <v>1044</v>
      </c>
      <c r="AQ256" s="2" t="s">
        <v>1045</v>
      </c>
      <c r="AR256" s="2" t="s">
        <v>1037</v>
      </c>
      <c r="AS256" s="2" t="s">
        <v>1038</v>
      </c>
      <c r="AT256" s="2" t="s">
        <v>1039</v>
      </c>
      <c r="AU256" s="2" t="s">
        <v>1040</v>
      </c>
      <c r="AV256" s="2" t="s">
        <v>1041</v>
      </c>
      <c r="AW256" s="2" t="s">
        <v>1042</v>
      </c>
      <c r="AX256" s="2" t="s">
        <v>1043</v>
      </c>
      <c r="AY256" s="2" t="s">
        <v>1044</v>
      </c>
      <c r="AZ256" s="2" t="s">
        <v>1045</v>
      </c>
      <c r="BA256" s="2" t="s">
        <v>1037</v>
      </c>
      <c r="BB256" s="2" t="s">
        <v>1038</v>
      </c>
      <c r="BC256" s="2" t="s">
        <v>1039</v>
      </c>
      <c r="BD256" s="2" t="s">
        <v>1040</v>
      </c>
      <c r="BE256" s="2" t="s">
        <v>1041</v>
      </c>
      <c r="BF256" s="2" t="s">
        <v>1042</v>
      </c>
      <c r="BG256" s="2" t="s">
        <v>1043</v>
      </c>
      <c r="BH256" s="2" t="s">
        <v>1044</v>
      </c>
      <c r="BI256" s="2" t="s">
        <v>1045</v>
      </c>
    </row>
    <row r="257" spans="16:61">
      <c r="P257" s="8" t="s">
        <v>1046</v>
      </c>
      <c r="Q257" s="2" t="str">
        <f>IF(H13&lt;&gt;"",H13-H29,"")</f>
        <v/>
      </c>
      <c r="R257" s="2" t="str">
        <f>IF(H14&lt;&gt;"",H14-H29,"")</f>
        <v/>
      </c>
      <c r="S257" s="2" t="str">
        <f>IF(H15&lt;&gt;"",H15-H29,"")</f>
        <v/>
      </c>
      <c r="Z257" s="2" t="str">
        <f>IF(I13&lt;&gt;"",I13-I29,"")</f>
        <v/>
      </c>
      <c r="AA257" s="2" t="str">
        <f>IF(I14&lt;&gt;"",I14-I29,"")</f>
        <v/>
      </c>
      <c r="AB257" s="2" t="str">
        <f>IF(I15&lt;&gt;"",I15-I29,"")</f>
        <v/>
      </c>
      <c r="AI257" s="2" t="str">
        <f>IF(J13&lt;&gt;"",J13-J29,"")</f>
        <v/>
      </c>
      <c r="AJ257" s="2" t="str">
        <f>IF(J14&lt;&gt;"",J14-J29,"")</f>
        <v/>
      </c>
      <c r="AK257" s="2" t="str">
        <f>IF(J15&lt;&gt;"",J15-J29,"")</f>
        <v/>
      </c>
      <c r="AR257" s="2" t="str">
        <f>IF(K13&lt;&gt;"",K13-K29,"")</f>
        <v/>
      </c>
      <c r="AS257" s="2" t="str">
        <f>IF(K14&lt;&gt;"",K14-K29,"")</f>
        <v/>
      </c>
      <c r="AT257" s="2" t="str">
        <f>IF(K15&lt;&gt;"",K15-K29,"")</f>
        <v/>
      </c>
      <c r="BA257" s="2" t="str">
        <f>IF(L13&lt;&gt;"",L13-L29,"")</f>
        <v/>
      </c>
      <c r="BB257" s="2" t="str">
        <f>IF(L14&lt;&gt;"",L14-L29,"")</f>
        <v/>
      </c>
      <c r="BC257" s="2" t="str">
        <f>IF(L15&lt;&gt;"",L15-L29,"")</f>
        <v/>
      </c>
    </row>
    <row r="258" spans="16:61">
      <c r="P258" s="8" t="s">
        <v>1047</v>
      </c>
      <c r="T258" s="158" t="str">
        <f>IF(H18&lt;&gt;"",H18-H29,"")</f>
        <v/>
      </c>
      <c r="U258" s="158" t="str">
        <f>IF(H19&lt;&gt;"",H19-H29,"")</f>
        <v/>
      </c>
      <c r="V258" s="158" t="str">
        <f>IF(H20&lt;&gt;"",H20-H29,"")</f>
        <v/>
      </c>
      <c r="AC258" s="158" t="str">
        <f>IF(I18&lt;&gt;"",I18-I29,"")</f>
        <v/>
      </c>
      <c r="AD258" s="158" t="str">
        <f>IF(I19&lt;&gt;"",I19-I29,"")</f>
        <v/>
      </c>
      <c r="AE258" s="158" t="str">
        <f>IF(I20&lt;&gt;"",I20-I29,"")</f>
        <v/>
      </c>
      <c r="AL258" s="158" t="str">
        <f>IF(J18&lt;&gt;"",J18-J29,"")</f>
        <v/>
      </c>
      <c r="AM258" s="158" t="str">
        <f>IF(J19&lt;&gt;"",J19-J29,"")</f>
        <v/>
      </c>
      <c r="AN258" s="158" t="str">
        <f>IF(J20&lt;&gt;"",J20-J29,"")</f>
        <v/>
      </c>
      <c r="AU258" s="158" t="str">
        <f>IF(K18&lt;&gt;"",K18-K29,"")</f>
        <v/>
      </c>
      <c r="AV258" s="158" t="str">
        <f>IF(K19&lt;&gt;"",K19-K29,"")</f>
        <v/>
      </c>
      <c r="AW258" s="158" t="str">
        <f>IF(K20&lt;&gt;"",K20-K29,"")</f>
        <v/>
      </c>
      <c r="BD258" s="158" t="str">
        <f>IF(L18&lt;&gt;"",L18-L29,"")</f>
        <v/>
      </c>
      <c r="BE258" s="158" t="str">
        <f>IF(L19&lt;&gt;"",L19-L29,"")</f>
        <v/>
      </c>
      <c r="BF258" s="158" t="str">
        <f>IF(L20&lt;&gt;"",L20-L29,"")</f>
        <v/>
      </c>
    </row>
    <row r="259" spans="16:61">
      <c r="P259" s="8" t="s">
        <v>1048</v>
      </c>
      <c r="W259" s="158" t="str">
        <f>IF(H23&lt;&gt;"",H23-H29,"")</f>
        <v/>
      </c>
      <c r="X259" s="158" t="str">
        <f>IF(H24&lt;&gt;"",H24-H29,"")</f>
        <v/>
      </c>
      <c r="Y259" s="158" t="str">
        <f>IF(H25&lt;&gt;"",H25-H29,"")</f>
        <v/>
      </c>
      <c r="AF259" s="158" t="str">
        <f>IF(I23&lt;&gt;"",I23-I29,"")</f>
        <v/>
      </c>
      <c r="AG259" s="158" t="str">
        <f>IF(I24&lt;&gt;"",I24-I29,"")</f>
        <v/>
      </c>
      <c r="AH259" s="158" t="str">
        <f>IF(I25&lt;&gt;"",I25-I29,"")</f>
        <v/>
      </c>
      <c r="AO259" s="158" t="str">
        <f>IF(J23&lt;&gt;"",J23-J29,"")</f>
        <v/>
      </c>
      <c r="AP259" s="158" t="str">
        <f>IF(J24&lt;&gt;"",J24-J29,"")</f>
        <v/>
      </c>
      <c r="AQ259" s="158" t="str">
        <f>IF(J25&lt;&gt;"",J25-J29,"")</f>
        <v/>
      </c>
      <c r="AX259" s="158" t="str">
        <f>IF(K23&lt;&gt;"",K23-K29,"")</f>
        <v/>
      </c>
      <c r="AY259" s="158" t="str">
        <f>IF(K24&lt;&gt;"",K24-K29,"")</f>
        <v/>
      </c>
      <c r="AZ259" s="158" t="str">
        <f>IF(K25&lt;&gt;"",K25-K29,"")</f>
        <v/>
      </c>
      <c r="BG259" s="158" t="str">
        <f>IF(L23&lt;&gt;"",L23-L29,"")</f>
        <v/>
      </c>
      <c r="BH259" s="158" t="str">
        <f>IF(L24&lt;&gt;"",L24-L29,"")</f>
        <v/>
      </c>
      <c r="BI259" s="158" t="str">
        <f>IF(L25&lt;&gt;"",L25-L29,"")</f>
        <v/>
      </c>
    </row>
    <row r="286" spans="2:13">
      <c r="B286" s="2" t="s">
        <v>1027</v>
      </c>
      <c r="D286" s="68"/>
      <c r="E286" s="68"/>
      <c r="F286" s="68"/>
      <c r="G286" s="68"/>
      <c r="H286" s="68"/>
      <c r="I286" s="68"/>
      <c r="J286" s="68"/>
      <c r="K286" s="68"/>
      <c r="L286" s="68"/>
      <c r="M286" s="68"/>
    </row>
    <row r="287" spans="2:13">
      <c r="D287" s="132"/>
      <c r="E287" s="132"/>
      <c r="F287" s="132"/>
      <c r="G287" s="132"/>
      <c r="H287" s="132"/>
      <c r="I287" s="132"/>
      <c r="J287" s="132"/>
      <c r="K287" s="132"/>
      <c r="L287" s="132"/>
      <c r="M287" s="132"/>
    </row>
    <row r="292" spans="16:38">
      <c r="P292" s="2" t="s">
        <v>1051</v>
      </c>
    </row>
    <row r="294" spans="16:38">
      <c r="P294" s="2" t="s">
        <v>1052</v>
      </c>
      <c r="R294" s="267">
        <v>-1</v>
      </c>
      <c r="S294" s="267">
        <f t="shared" ref="S294:AL294" si="30">R294+0.1</f>
        <v>-0.9</v>
      </c>
      <c r="T294" s="267">
        <f t="shared" si="30"/>
        <v>-0.8</v>
      </c>
      <c r="U294" s="267">
        <f t="shared" si="30"/>
        <v>-0.70000000000000007</v>
      </c>
      <c r="V294" s="267">
        <f t="shared" si="30"/>
        <v>-0.60000000000000009</v>
      </c>
      <c r="W294" s="267">
        <f t="shared" si="30"/>
        <v>-0.50000000000000011</v>
      </c>
      <c r="X294" s="267">
        <f t="shared" si="30"/>
        <v>-0.40000000000000013</v>
      </c>
      <c r="Y294" s="267">
        <f t="shared" si="30"/>
        <v>-0.30000000000000016</v>
      </c>
      <c r="Z294" s="267">
        <f t="shared" si="30"/>
        <v>-0.20000000000000015</v>
      </c>
      <c r="AA294" s="267">
        <f t="shared" si="30"/>
        <v>-0.10000000000000014</v>
      </c>
      <c r="AB294" s="267">
        <f t="shared" si="30"/>
        <v>-1.3877787807814457E-16</v>
      </c>
      <c r="AC294" s="267">
        <f t="shared" si="30"/>
        <v>9.9999999999999867E-2</v>
      </c>
      <c r="AD294" s="267">
        <f t="shared" si="30"/>
        <v>0.19999999999999987</v>
      </c>
      <c r="AE294" s="267">
        <f t="shared" si="30"/>
        <v>0.29999999999999988</v>
      </c>
      <c r="AF294" s="267">
        <f t="shared" si="30"/>
        <v>0.39999999999999991</v>
      </c>
      <c r="AG294" s="267">
        <f t="shared" si="30"/>
        <v>0.49999999999999989</v>
      </c>
      <c r="AH294" s="267">
        <f t="shared" si="30"/>
        <v>0.59999999999999987</v>
      </c>
      <c r="AI294" s="267">
        <f t="shared" si="30"/>
        <v>0.69999999999999984</v>
      </c>
      <c r="AJ294" s="267">
        <f t="shared" si="30"/>
        <v>0.79999999999999982</v>
      </c>
      <c r="AK294" s="267">
        <f t="shared" si="30"/>
        <v>0.8999999999999998</v>
      </c>
      <c r="AL294" s="267">
        <f t="shared" si="30"/>
        <v>0.99999999999999978</v>
      </c>
    </row>
    <row r="295" spans="16:38">
      <c r="P295" s="2" t="s">
        <v>842</v>
      </c>
      <c r="Q295" s="2" t="s">
        <v>949</v>
      </c>
      <c r="R295" s="158">
        <f>COUNTIF($Q251:$BI251,"&gt;-1")+COUNTIF($Q257:$BI257,"&gt;-1")-SUM(S295:AL295)</f>
        <v>0</v>
      </c>
      <c r="S295" s="158">
        <f>COUNTIF($Q251:$BI251,"&gt;-.9")+COUNTIF($Q257:$BI257,"&gt;-.9")-SUM(T295:AL295)</f>
        <v>0</v>
      </c>
      <c r="T295" s="158">
        <f>COUNTIF($Q251:$BI251,"&gt;-.8")+COUNTIF($Q257:$BI257,"&gt;-.8")-SUM(U295:AL295)</f>
        <v>0</v>
      </c>
      <c r="U295" s="158">
        <f>COUNTIF($Q251:$BI251,"&gt;-.7")+COUNTIF($Q257:$BI257,"&gt;-.7")-SUM(V295:AL295)</f>
        <v>0</v>
      </c>
      <c r="V295" s="158">
        <f>COUNTIF($Q251:$BI251,"&gt;-.6")+COUNTIF($Q257:$BI257,"&gt;-.6")-SUM(W295:AL295)</f>
        <v>0</v>
      </c>
      <c r="W295" s="158">
        <f>COUNTIF($Q251:$BI251,"&gt;-.5")+COUNTIF($Q257:$BI257,"&gt;-.5")-SUM(X295:AL295)</f>
        <v>0</v>
      </c>
      <c r="X295" s="158">
        <f>COUNTIF($Q251:$BI251,"&gt;-.4")+COUNTIF($Q257:$BI257,"&gt;-.4")-SUM(Y295:AL295)</f>
        <v>0</v>
      </c>
      <c r="Y295" s="158">
        <f>COUNTIF($Q251:$BI251,"&gt;-.3")+COUNTIF($Q257:$BI257,"&gt;-.3")-SUM(Z295:AL295)</f>
        <v>0</v>
      </c>
      <c r="Z295" s="158">
        <f>COUNTIF($Q251:$BI251,"&gt;-.2")+COUNTIF($Q257:$BI257,"&gt;-.2")-SUM(AA295:AL295)</f>
        <v>0</v>
      </c>
      <c r="AA295" s="158">
        <f>COUNTIF($Q251:$BI251,"&gt;-.1")+COUNTIF($Q257:$BI257,"&gt;-.1")-SUM(AB295:AL295)</f>
        <v>0</v>
      </c>
      <c r="AB295" s="158">
        <f>COUNTIF($Q251:$BI251,"&gt;-0")+COUNTIF($Q257:$BI257,"&gt;0")-SUM(AC295:AL295)</f>
        <v>0</v>
      </c>
      <c r="AC295" s="158">
        <f>COUNTIF($Q251:$BI251,"&gt;.1")+COUNTIF($Q257:$BI257,"&gt;.1")-SUM(AD295:AL295)</f>
        <v>0</v>
      </c>
      <c r="AD295" s="158">
        <f>COUNTIF($Q251:$BI251,"&gt;.2")+COUNTIF($Q257:$BI257,"&gt;.2")-SUM(AE295:AL295)</f>
        <v>0</v>
      </c>
      <c r="AE295" s="158">
        <f>COUNTIF($Q251:$BI251,"&gt;.3")+COUNTIF($Q257:$BI257,"&gt;.3")-SUM(AF295:AL295)</f>
        <v>0</v>
      </c>
      <c r="AF295" s="158">
        <f>COUNTIF($Q251:$BI251,"&gt;.4")+COUNTIF($Q257:$BI257,"&gt;.4")-SUM(AG295:AL295)</f>
        <v>0</v>
      </c>
      <c r="AG295" s="158">
        <f>COUNTIF($Q251:$BI251,"&gt;.5")+COUNTIF($Q257:$BI257,"&gt;.5")-SUM(AH295:AL295)</f>
        <v>0</v>
      </c>
      <c r="AH295" s="158">
        <f>COUNTIF($Q251:$BI251,"&gt;.6")+COUNTIF($Q257:$BI257,"&gt;.6")-SUM(AI295:AL295)</f>
        <v>0</v>
      </c>
      <c r="AI295" s="158">
        <f>COUNTIF($Q251:$BI251,"&gt;.7")+COUNTIF($Q257:$BI257,"&gt;.7")-SUM(AJ295:AL295)</f>
        <v>0</v>
      </c>
      <c r="AJ295" s="158">
        <f>COUNTIF($Q251:$BI251,"&gt;.8")+COUNTIF($Q257:$BI257,"&gt;.8")-SUM(AK295:AL295)</f>
        <v>0</v>
      </c>
      <c r="AK295" s="158">
        <f>COUNTIF($Q251:$BI251,"&gt;.9")+COUNTIF($Q257:$BI257,"&gt;.9")-SUM(AL295:AL295)</f>
        <v>0</v>
      </c>
      <c r="AL295" s="158">
        <f>COUNTIF($Q251:$BI251,"&gt;1")+COUNTIF($Q257:$BI257,"&gt;1")</f>
        <v>0</v>
      </c>
    </row>
    <row r="296" spans="16:38">
      <c r="Q296" s="2" t="s">
        <v>959</v>
      </c>
      <c r="R296" s="158">
        <f>COUNTIF($Q252:$BI252,"&gt;-1")+COUNTIF($Q258:$BI258,"&gt;-1")-SUM(S296:AL296)</f>
        <v>0</v>
      </c>
      <c r="S296" s="158">
        <f>COUNTIF($Q252:$BI252,"&gt;-.9")+COUNTIF($Q258:$BI258,"&gt;-.9")-SUM(T296:AL296)</f>
        <v>0</v>
      </c>
      <c r="T296" s="158">
        <f>COUNTIF($Q252:$BI252,"&gt;-.8")+COUNTIF($Q258:$BI258,"&gt;-.8")-SUM(U296:AL296)</f>
        <v>0</v>
      </c>
      <c r="U296" s="158">
        <f>COUNTIF($Q252:$BI252,"&gt;-.7")+COUNTIF($Q258:$BI258,"&gt;-.7")-SUM(V296:AL296)</f>
        <v>0</v>
      </c>
      <c r="V296" s="158">
        <f>COUNTIF($Q252:$BI252,"&gt;-.6")+COUNTIF($Q258:$BI258,"&gt;-.6")-SUM(W296:AL296)</f>
        <v>0</v>
      </c>
      <c r="W296" s="158">
        <f>COUNTIF($Q252:$BI252,"&gt;-.5")+COUNTIF($Q258:$BI258,"&gt;-.5")-SUM(X296:AL296)</f>
        <v>0</v>
      </c>
      <c r="X296" s="158">
        <f>COUNTIF($Q252:$BI252,"&gt;-.4")+COUNTIF($Q258:$BI258,"&gt;-.4")-SUM(Y296:AL296)</f>
        <v>0</v>
      </c>
      <c r="Y296" s="158">
        <f>COUNTIF($Q252:$BI252,"&gt;-.3")+COUNTIF($Q258:$BI258,"&gt;-.3")-SUM(Z296:AL296)</f>
        <v>0</v>
      </c>
      <c r="Z296" s="158">
        <f>COUNTIF($Q252:$BI252,"&gt;-.2")+COUNTIF($Q258:$BI258,"&gt;-.2")-SUM(AA296:AL296)</f>
        <v>0</v>
      </c>
      <c r="AA296" s="158">
        <f>COUNTIF($Q252:$BI252,"&gt;-.1")+COUNTIF($Q258:$BI258,"&gt;-.1")-SUM(AB296:AL296)</f>
        <v>0</v>
      </c>
      <c r="AB296" s="158">
        <f>COUNTIF($Q252:$BI252,"&gt;-0")+COUNTIF($Q258:$BI258,"&gt;0")-SUM(AC296:AL296)</f>
        <v>0</v>
      </c>
      <c r="AC296" s="158">
        <f>COUNTIF($Q252:$BI252,"&gt;.1")+COUNTIF($Q258:$BI258,"&gt;.1")-SUM(AD296:AL296)</f>
        <v>0</v>
      </c>
      <c r="AD296" s="158">
        <f>COUNTIF($Q252:$BI252,"&gt;.2")+COUNTIF($Q258:$BI258,"&gt;.2")-SUM(AE296:AL296)</f>
        <v>0</v>
      </c>
      <c r="AE296" s="158">
        <f>COUNTIF($Q252:$BI252,"&gt;.3")+COUNTIF($Q258:$BI258,"&gt;.3")-SUM(AF296:AL296)</f>
        <v>0</v>
      </c>
      <c r="AF296" s="158">
        <f>COUNTIF($Q252:$BI252,"&gt;.4")+COUNTIF($Q258:$BI258,"&gt;.4")-SUM(AG296:AL296)</f>
        <v>0</v>
      </c>
      <c r="AG296" s="158">
        <f>COUNTIF($Q252:$BI252,"&gt;.5")+COUNTIF($Q258:$BI258,"&gt;.5")-SUM(AH296:AL296)</f>
        <v>0</v>
      </c>
      <c r="AH296" s="158">
        <f>COUNTIF($Q252:$BI252,"&gt;.6")+COUNTIF($Q258:$BI258,"&gt;.6")-SUM(AI296:AL296)</f>
        <v>0</v>
      </c>
      <c r="AI296" s="158">
        <f>COUNTIF($Q252:$BI252,"&gt;.7")+COUNTIF($Q258:$BI258,"&gt;.7")-SUM(AJ296:AL296)</f>
        <v>0</v>
      </c>
      <c r="AJ296" s="158">
        <f>COUNTIF($Q252:$BI252,"&gt;.8")+COUNTIF($Q258:$BI258,"&gt;.8")-SUM(AK296:AL296)</f>
        <v>0</v>
      </c>
      <c r="AK296" s="158">
        <f>COUNTIF($Q252:$BI252,"&gt;.9")+COUNTIF($Q258:$BI258,"&gt;.9")-SUM(AL296:AL296)</f>
        <v>0</v>
      </c>
      <c r="AL296" s="158">
        <f>COUNTIF($Q252:$BI252,"&gt;1")+COUNTIF($Q258:$BI258,"&gt;1")</f>
        <v>0</v>
      </c>
    </row>
    <row r="297" spans="16:38">
      <c r="Q297" s="2" t="s">
        <v>966</v>
      </c>
      <c r="R297" s="158">
        <f>COUNTIF($Q253:$BI253,"&gt;-1")+COUNTIF($Q259:$BI259,"&gt;-1")-SUM(S297:AL297)</f>
        <v>0</v>
      </c>
      <c r="S297" s="158">
        <f>COUNTIF($Q253:$BI253,"&gt;-.9")+COUNTIF($Q259:$BI259,"&gt;-.9")-SUM(T297:AL297)</f>
        <v>0</v>
      </c>
      <c r="T297" s="158">
        <f>COUNTIF($Q253:$BI253,"&gt;-.8")+COUNTIF($Q259:$BI259,"&gt;-.8")-SUM(U297:AL297)</f>
        <v>0</v>
      </c>
      <c r="U297" s="158">
        <f>COUNTIF($Q253:$BI253,"&gt;-.7")+COUNTIF($Q259:$BI259,"&gt;-.7")-SUM(V297:AL297)</f>
        <v>0</v>
      </c>
      <c r="V297" s="158">
        <f>COUNTIF($Q253:$BI253,"&gt;-.6")+COUNTIF($Q259:$BI259,"&gt;-.6")-SUM(W297:AL297)</f>
        <v>0</v>
      </c>
      <c r="W297" s="158">
        <f>COUNTIF($Q253:$BI253,"&gt;-.5")+COUNTIF($Q259:$BI259,"&gt;-.5")-SUM(X297:AL297)</f>
        <v>0</v>
      </c>
      <c r="X297" s="158">
        <f>COUNTIF($Q253:$BI253,"&gt;-.4")+COUNTIF($Q259:$BI259,"&gt;-.4")-SUM(Y297:AL297)</f>
        <v>0</v>
      </c>
      <c r="Y297" s="158">
        <f>COUNTIF($Q253:$BI253,"&gt;-.3")+COUNTIF($Q259:$BI259,"&gt;-.3")-SUM(Z297:AL297)</f>
        <v>0</v>
      </c>
      <c r="Z297" s="158">
        <f>COUNTIF($Q253:$BI253,"&gt;-.2")+COUNTIF($Q259:$BI259,"&gt;-.2")-SUM(AA297:AL297)</f>
        <v>0</v>
      </c>
      <c r="AA297" s="158">
        <f>COUNTIF($Q253:$BI253,"&gt;-.1")+COUNTIF($Q259:$BI259,"&gt;-.1")-SUM(AB297:AL297)</f>
        <v>0</v>
      </c>
      <c r="AB297" s="158">
        <f>COUNTIF($Q253:$BI253,"&gt;-0")+COUNTIF($Q259:$BI259,"&gt;0")-SUM(AC297:AL297)</f>
        <v>0</v>
      </c>
      <c r="AC297" s="158">
        <f>COUNTIF($Q253:$BI253,"&gt;.1")+COUNTIF($Q259:$BI259,"&gt;.1")-SUM(AD297:AL297)</f>
        <v>0</v>
      </c>
      <c r="AD297" s="158">
        <f>COUNTIF($Q253:$BI253,"&gt;.2")+COUNTIF($Q259:$BI259,"&gt;.2")-SUM(AE297:AL297)</f>
        <v>0</v>
      </c>
      <c r="AE297" s="158">
        <f>COUNTIF($Q253:$BI253,"&gt;.3")+COUNTIF($Q259:$BI259,"&gt;.3")-SUM(AF297:AL297)</f>
        <v>0</v>
      </c>
      <c r="AF297" s="158">
        <f>COUNTIF($Q253:$BI253,"&gt;.4")+COUNTIF($Q259:$BI259,"&gt;.4")-SUM(AG297:AL297)</f>
        <v>0</v>
      </c>
      <c r="AG297" s="158">
        <f>COUNTIF($Q253:$BI253,"&gt;.5")+COUNTIF($Q259:$BI259,"&gt;.5")-SUM(AH297:AL297)</f>
        <v>0</v>
      </c>
      <c r="AH297" s="158">
        <f>COUNTIF($Q253:$BI253,"&gt;.6")+COUNTIF($Q259:$BI259,"&gt;.6")-SUM(AI297:AL297)</f>
        <v>0</v>
      </c>
      <c r="AI297" s="158">
        <f>COUNTIF($Q253:$BI253,"&gt;.7")+COUNTIF($Q259:$BI259,"&gt;.7")-SUM(AJ297:AL297)</f>
        <v>0</v>
      </c>
      <c r="AJ297" s="158">
        <f>COUNTIF($Q253:$BI253,"&gt;.8")+COUNTIF($Q259:$BI259,"&gt;.8")-SUM(AK297:AL297)</f>
        <v>0</v>
      </c>
      <c r="AK297" s="158">
        <f>COUNTIF($Q253:$BI253,"&gt;.9")+COUNTIF($Q259:$BI259,"&gt;.9")-SUM(AL297:AL297)</f>
        <v>0</v>
      </c>
      <c r="AL297" s="158">
        <f>COUNTIF($Q253:$BI253,"&gt;1")+COUNTIF($Q259:$BI259,"&gt;1")</f>
        <v>0</v>
      </c>
    </row>
    <row r="330" spans="2:16">
      <c r="B330" s="2" t="s">
        <v>1027</v>
      </c>
      <c r="D330" s="68"/>
      <c r="E330" s="68"/>
      <c r="F330" s="68"/>
      <c r="G330" s="68"/>
      <c r="H330" s="68"/>
      <c r="I330" s="68"/>
      <c r="J330" s="68"/>
      <c r="K330" s="68"/>
      <c r="L330" s="68"/>
      <c r="M330" s="68"/>
    </row>
    <row r="331" spans="2:16">
      <c r="D331" s="132"/>
      <c r="E331" s="132"/>
      <c r="F331" s="132"/>
      <c r="G331" s="132"/>
      <c r="H331" s="132"/>
      <c r="I331" s="132"/>
      <c r="J331" s="132"/>
      <c r="K331" s="132"/>
      <c r="L331" s="132"/>
      <c r="M331" s="132"/>
    </row>
    <row r="335" spans="2:16">
      <c r="P335" s="2" t="s">
        <v>949</v>
      </c>
    </row>
    <row r="336" spans="2:16">
      <c r="P336" s="2" t="s">
        <v>959</v>
      </c>
    </row>
    <row r="337" spans="16:16">
      <c r="P337" s="2" t="s">
        <v>966</v>
      </c>
    </row>
    <row r="361" spans="2:13">
      <c r="B361" s="2" t="s">
        <v>1027</v>
      </c>
      <c r="D361" s="68"/>
      <c r="E361" s="68"/>
      <c r="F361" s="68"/>
      <c r="G361" s="68"/>
      <c r="H361" s="68"/>
      <c r="I361" s="68"/>
      <c r="J361" s="68"/>
      <c r="K361" s="68"/>
      <c r="L361" s="68"/>
      <c r="M361" s="68"/>
    </row>
    <row r="362" spans="2:13">
      <c r="D362" s="132"/>
      <c r="E362" s="132"/>
      <c r="F362" s="132"/>
      <c r="G362" s="132"/>
      <c r="H362" s="132"/>
      <c r="I362" s="132"/>
      <c r="J362" s="132"/>
      <c r="K362" s="132"/>
      <c r="L362" s="132"/>
      <c r="M362" s="132"/>
    </row>
    <row r="441" spans="2:13">
      <c r="B441" s="2" t="s">
        <v>1027</v>
      </c>
      <c r="D441" s="68"/>
      <c r="E441" s="68"/>
      <c r="F441" s="68"/>
      <c r="G441" s="68"/>
      <c r="H441" s="68"/>
      <c r="I441" s="68"/>
      <c r="J441" s="68"/>
      <c r="K441" s="68"/>
      <c r="L441" s="68"/>
      <c r="M441" s="68"/>
    </row>
    <row r="442" spans="2:13">
      <c r="D442" s="132"/>
      <c r="E442" s="132"/>
      <c r="F442" s="132"/>
      <c r="G442" s="132"/>
      <c r="H442" s="132"/>
      <c r="I442" s="132"/>
      <c r="J442" s="132"/>
      <c r="K442" s="132"/>
      <c r="L442" s="132"/>
      <c r="M442" s="132"/>
    </row>
  </sheetData>
  <customSheetViews>
    <customSheetView guid="{4386EC60-C10A-4757-8A9B-A7E03A340F6B}" showPageBreaks="1" printArea="1" topLeftCell="A7">
      <selection activeCell="Q25" sqref="Q25"/>
      <rowBreaks count="9" manualBreakCount="9">
        <brk id="37" max="13" man="1"/>
        <brk id="81" max="16383" man="1"/>
        <brk id="124" max="16383" man="1"/>
        <brk id="166" max="13" man="1"/>
        <brk id="209" max="16383" man="1"/>
        <brk id="252" max="16383" man="1"/>
        <brk id="295" max="16383" man="1"/>
        <brk id="338" max="16383" man="1"/>
        <brk id="381" max="16383" man="1"/>
      </rowBreaks>
      <pageMargins left="0" right="0" top="0" bottom="0" header="0" footer="0"/>
      <printOptions horizontalCentered="1" verticalCentered="1"/>
      <pageSetup scale="89" orientation="portrait" r:id="rId1"/>
      <headerFooter alignWithMargins="0">
        <oddFooter xml:space="preserve">&amp;L&amp;P of &amp;N&amp;RPPAP: Revision 1.4
Date: 4/12/12
</oddFooter>
      </headerFooter>
    </customSheetView>
  </customSheetViews>
  <mergeCells count="1">
    <mergeCell ref="C1:N1"/>
  </mergeCells>
  <phoneticPr fontId="26" type="noConversion"/>
  <printOptions horizont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rowBreaks count="10" manualBreakCount="10">
    <brk id="31" max="13" man="1"/>
    <brk id="74" max="16383" man="1"/>
    <brk id="117" max="16383" man="1"/>
    <brk id="159" max="13" man="1"/>
    <brk id="202" max="16383" man="1"/>
    <brk id="245" max="16383" man="1"/>
    <brk id="288" max="16383" man="1"/>
    <brk id="331" max="16383" man="1"/>
    <brk id="374" max="16383" man="1"/>
    <brk id="417" max="13" man="1"/>
  </rowBreaks>
  <drawing r:id="rId3"/>
  <legacyDrawing r:id="rId4"/>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0">
    <tabColor indexed="13"/>
  </sheetPr>
  <dimension ref="A1:DQ114"/>
  <sheetViews>
    <sheetView zoomScaleNormal="100" workbookViewId="0">
      <selection activeCell="L9" sqref="L9"/>
    </sheetView>
  </sheetViews>
  <sheetFormatPr defaultColWidth="9.140625" defaultRowHeight="12.75"/>
  <cols>
    <col min="1" max="1" width="2.140625" style="2" customWidth="1"/>
    <col min="2" max="2" width="6.140625" style="2" customWidth="1"/>
    <col min="3" max="32" width="3.85546875" style="2" customWidth="1"/>
    <col min="33" max="33" width="9.140625" style="7"/>
    <col min="34" max="34" width="11.140625" style="7" customWidth="1"/>
    <col min="35" max="64" width="6.5703125" style="7" customWidth="1"/>
    <col min="65" max="119" width="9.140625" style="7"/>
    <col min="120" max="16384" width="9.140625" style="2"/>
  </cols>
  <sheetData>
    <row r="1" spans="1:64" ht="12.75" customHeight="1">
      <c r="A1" s="724"/>
      <c r="B1" s="395"/>
      <c r="C1" s="395"/>
      <c r="D1" s="1699" t="s">
        <v>1053</v>
      </c>
      <c r="E1" s="1699"/>
      <c r="F1" s="1699"/>
      <c r="G1" s="1699"/>
      <c r="H1" s="1699"/>
      <c r="I1" s="1699"/>
      <c r="J1" s="1699"/>
      <c r="K1" s="1699"/>
      <c r="L1" s="1699"/>
      <c r="M1" s="1699"/>
      <c r="N1" s="1699"/>
      <c r="O1" s="1699"/>
      <c r="P1" s="1699"/>
      <c r="Q1" s="1699"/>
      <c r="R1" s="1699"/>
      <c r="S1" s="1699"/>
      <c r="T1" s="1699"/>
      <c r="U1" s="1699"/>
      <c r="V1" s="1699"/>
      <c r="W1" s="1699"/>
      <c r="X1" s="1699"/>
      <c r="Y1" s="1699"/>
      <c r="Z1" s="1699"/>
      <c r="AA1" s="1699"/>
      <c r="AB1" s="1699"/>
      <c r="AC1" s="1699"/>
      <c r="AD1" s="1699"/>
      <c r="AE1" s="1699"/>
      <c r="AF1" s="1700"/>
      <c r="AG1" s="913"/>
      <c r="AH1" s="913"/>
      <c r="AI1" s="913"/>
      <c r="AJ1" s="913"/>
      <c r="AK1" s="913"/>
      <c r="AL1" s="913"/>
      <c r="AM1" s="913"/>
      <c r="AN1" s="913"/>
      <c r="AO1" s="913"/>
      <c r="AP1" s="913"/>
      <c r="AQ1" s="913"/>
      <c r="AR1" s="913"/>
      <c r="AS1" s="913"/>
      <c r="AT1" s="913"/>
      <c r="AU1" s="913"/>
      <c r="AV1" s="913"/>
      <c r="AW1" s="913"/>
      <c r="AX1" s="913"/>
      <c r="AY1" s="913"/>
      <c r="AZ1" s="913"/>
      <c r="BA1" s="913"/>
      <c r="BB1" s="913"/>
      <c r="BC1" s="913"/>
      <c r="BD1" s="913"/>
      <c r="BE1" s="913"/>
      <c r="BF1" s="913"/>
      <c r="BG1" s="913"/>
      <c r="BH1" s="913"/>
      <c r="BI1" s="913"/>
      <c r="BJ1" s="913"/>
      <c r="BK1" s="913"/>
      <c r="BL1" s="913"/>
    </row>
    <row r="2" spans="1:64" ht="12.75" customHeight="1">
      <c r="A2" s="721"/>
      <c r="B2" s="725"/>
      <c r="C2" s="725"/>
      <c r="D2" s="1723"/>
      <c r="E2" s="1723"/>
      <c r="F2" s="1723"/>
      <c r="G2" s="1723"/>
      <c r="H2" s="1723"/>
      <c r="I2" s="1723"/>
      <c r="J2" s="1723"/>
      <c r="K2" s="1723"/>
      <c r="L2" s="1723"/>
      <c r="M2" s="1723"/>
      <c r="N2" s="1723"/>
      <c r="O2" s="1723"/>
      <c r="P2" s="1723"/>
      <c r="Q2" s="1723"/>
      <c r="R2" s="1723"/>
      <c r="S2" s="1723"/>
      <c r="T2" s="1723"/>
      <c r="U2" s="1723"/>
      <c r="V2" s="1723"/>
      <c r="W2" s="1723"/>
      <c r="X2" s="1723"/>
      <c r="Y2" s="1723"/>
      <c r="Z2" s="1723"/>
      <c r="AA2" s="1723"/>
      <c r="AB2" s="1723"/>
      <c r="AC2" s="1723"/>
      <c r="AD2" s="1723"/>
      <c r="AE2" s="1723"/>
      <c r="AF2" s="1724"/>
      <c r="AG2" s="913"/>
      <c r="AH2" s="913"/>
      <c r="AI2" s="913"/>
      <c r="AJ2" s="913"/>
      <c r="AK2" s="913"/>
      <c r="AL2" s="913"/>
      <c r="AM2" s="913"/>
      <c r="AN2" s="913"/>
      <c r="AO2" s="913"/>
      <c r="AP2" s="913"/>
      <c r="AQ2" s="913"/>
      <c r="AR2" s="913"/>
      <c r="AS2" s="913"/>
      <c r="AT2" s="913"/>
      <c r="AU2" s="913"/>
      <c r="AV2" s="913"/>
      <c r="AW2" s="913"/>
      <c r="AX2" s="913"/>
      <c r="AY2" s="913"/>
      <c r="AZ2" s="913"/>
      <c r="BA2" s="913"/>
      <c r="BB2" s="913"/>
      <c r="BC2" s="913"/>
      <c r="BD2" s="913"/>
      <c r="BE2" s="913"/>
      <c r="BF2" s="913"/>
      <c r="BG2" s="913"/>
      <c r="BH2" s="913"/>
      <c r="BI2" s="913"/>
      <c r="BJ2" s="913"/>
      <c r="BK2" s="913"/>
      <c r="BL2" s="913"/>
    </row>
    <row r="3" spans="1:64" ht="24.75" customHeight="1" thickBot="1">
      <c r="A3" s="722"/>
      <c r="B3" s="723"/>
      <c r="C3" s="723"/>
      <c r="D3" s="1725"/>
      <c r="E3" s="1725"/>
      <c r="F3" s="1725"/>
      <c r="G3" s="1725"/>
      <c r="H3" s="1725"/>
      <c r="I3" s="1725"/>
      <c r="J3" s="1725"/>
      <c r="K3" s="1725"/>
      <c r="L3" s="1725"/>
      <c r="M3" s="1725"/>
      <c r="N3" s="1725"/>
      <c r="O3" s="1725"/>
      <c r="P3" s="1725"/>
      <c r="Q3" s="1725"/>
      <c r="R3" s="1725"/>
      <c r="S3" s="1725"/>
      <c r="T3" s="1725"/>
      <c r="U3" s="1725"/>
      <c r="V3" s="1725"/>
      <c r="W3" s="1725"/>
      <c r="X3" s="1725"/>
      <c r="Y3" s="1725"/>
      <c r="Z3" s="1725"/>
      <c r="AA3" s="1725"/>
      <c r="AB3" s="1725"/>
      <c r="AC3" s="1725"/>
      <c r="AD3" s="1725"/>
      <c r="AE3" s="1725"/>
      <c r="AF3" s="1726"/>
      <c r="AG3" s="913"/>
      <c r="AH3" s="913"/>
      <c r="AI3" s="913"/>
      <c r="AJ3" s="913"/>
      <c r="AK3" s="913"/>
      <c r="AL3" s="913"/>
      <c r="AM3" s="913"/>
      <c r="AN3" s="913"/>
      <c r="AO3" s="913"/>
      <c r="AP3" s="913"/>
      <c r="AQ3" s="913"/>
      <c r="AR3" s="913"/>
      <c r="AS3" s="913"/>
      <c r="AT3" s="913"/>
      <c r="AU3" s="913"/>
      <c r="AV3" s="913"/>
      <c r="AW3" s="913"/>
      <c r="AX3" s="913"/>
      <c r="AY3" s="913"/>
      <c r="AZ3" s="913"/>
      <c r="BA3" s="913"/>
      <c r="BB3" s="913"/>
      <c r="BC3" s="913"/>
      <c r="BD3" s="913"/>
      <c r="BE3" s="913"/>
      <c r="BF3" s="913"/>
      <c r="BG3" s="913"/>
      <c r="BH3" s="913"/>
      <c r="BI3" s="913"/>
      <c r="BJ3" s="913"/>
      <c r="BK3" s="913"/>
      <c r="BL3" s="913"/>
    </row>
    <row r="4" spans="1:64" s="9" customFormat="1" ht="11.25">
      <c r="A4" s="1704" t="s">
        <v>1054</v>
      </c>
      <c r="B4" s="1085"/>
      <c r="C4" s="1085"/>
      <c r="D4" s="1085"/>
      <c r="E4" s="1085"/>
      <c r="F4" s="1085"/>
      <c r="G4" s="1085"/>
      <c r="H4" s="1085"/>
      <c r="I4" s="1085"/>
      <c r="J4" s="1085"/>
      <c r="K4" s="1085"/>
      <c r="L4" s="1085"/>
      <c r="M4" s="1085"/>
      <c r="N4" s="1085"/>
      <c r="O4" s="1085"/>
      <c r="P4" s="1085"/>
      <c r="Q4" s="1085"/>
      <c r="R4" s="1085"/>
      <c r="S4" s="1705"/>
      <c r="T4" s="126" t="s">
        <v>1055</v>
      </c>
      <c r="AC4" s="283"/>
      <c r="AD4" s="126" t="s">
        <v>1056</v>
      </c>
      <c r="AF4" s="283"/>
    </row>
    <row r="5" spans="1:64">
      <c r="A5" s="1706" t="s">
        <v>1057</v>
      </c>
      <c r="B5" s="1707"/>
      <c r="C5" s="1707"/>
      <c r="D5" s="1707"/>
      <c r="E5" s="1707"/>
      <c r="F5" s="1707"/>
      <c r="G5" s="1707"/>
      <c r="H5" s="1707"/>
      <c r="I5" s="1707"/>
      <c r="J5" s="1707"/>
      <c r="K5" s="1707"/>
      <c r="L5" s="1707"/>
      <c r="M5" s="1707"/>
      <c r="N5" s="1707"/>
      <c r="O5" s="1707"/>
      <c r="P5" s="1707"/>
      <c r="Q5" s="1707"/>
      <c r="R5" s="1707"/>
      <c r="S5" s="1708"/>
      <c r="T5" s="1644" t="str">
        <f>INTRO!$D$34</f>
        <v>PART NUMBER</v>
      </c>
      <c r="U5" s="1645"/>
      <c r="V5" s="1645"/>
      <c r="W5" s="1645"/>
      <c r="X5" s="1645"/>
      <c r="Y5" s="1645"/>
      <c r="Z5" s="1645"/>
      <c r="AA5" s="1645"/>
      <c r="AB5" s="1645"/>
      <c r="AC5" s="1646"/>
      <c r="AD5" s="67"/>
      <c r="AE5" s="68"/>
      <c r="AF5" s="69"/>
      <c r="AG5" s="913"/>
      <c r="AH5" s="913"/>
      <c r="AI5" s="913"/>
      <c r="AJ5" s="913"/>
      <c r="AK5" s="913"/>
      <c r="AL5" s="913"/>
      <c r="AM5" s="913"/>
      <c r="AN5" s="913"/>
      <c r="AO5" s="913"/>
      <c r="AP5" s="913"/>
      <c r="AQ5" s="913"/>
      <c r="AR5" s="913"/>
      <c r="AS5" s="913"/>
      <c r="AT5" s="913"/>
      <c r="AU5" s="913"/>
      <c r="AV5" s="913"/>
      <c r="AW5" s="913"/>
      <c r="AX5" s="913"/>
      <c r="AY5" s="913"/>
      <c r="AZ5" s="913"/>
      <c r="BA5" s="913"/>
      <c r="BB5" s="913"/>
      <c r="BC5" s="913"/>
      <c r="BD5" s="913"/>
      <c r="BE5" s="913"/>
      <c r="BF5" s="913"/>
      <c r="BG5" s="913"/>
      <c r="BH5" s="913"/>
      <c r="BI5" s="913"/>
      <c r="BJ5" s="913"/>
      <c r="BK5" s="913"/>
      <c r="BL5" s="913"/>
    </row>
    <row r="6" spans="1:64" s="9" customFormat="1" ht="11.25">
      <c r="A6" s="111" t="s">
        <v>1058</v>
      </c>
      <c r="B6" s="112"/>
      <c r="C6" s="112"/>
      <c r="D6" s="112"/>
      <c r="E6" s="112"/>
      <c r="F6" s="112"/>
      <c r="G6" s="112"/>
      <c r="H6" s="112"/>
      <c r="I6" s="112"/>
      <c r="J6" s="112"/>
      <c r="K6" s="112"/>
      <c r="L6" s="113"/>
      <c r="M6" s="111" t="s">
        <v>1059</v>
      </c>
      <c r="N6" s="112"/>
      <c r="O6" s="112"/>
      <c r="P6" s="112"/>
      <c r="Q6" s="112"/>
      <c r="R6" s="112"/>
      <c r="S6" s="112"/>
      <c r="T6" s="112"/>
      <c r="U6" s="112"/>
      <c r="V6" s="112"/>
      <c r="W6" s="113"/>
      <c r="X6" s="111" t="s">
        <v>1060</v>
      </c>
      <c r="Y6" s="112"/>
      <c r="Z6" s="112"/>
      <c r="AA6" s="112"/>
      <c r="AB6" s="112"/>
      <c r="AC6" s="112"/>
      <c r="AD6" s="112"/>
      <c r="AE6" s="112"/>
      <c r="AF6" s="113"/>
    </row>
    <row r="7" spans="1:64">
      <c r="A7" s="1644" t="str">
        <f>INTRO!$D$33</f>
        <v>PART NAME</v>
      </c>
      <c r="B7" s="1645"/>
      <c r="C7" s="1645"/>
      <c r="D7" s="1645"/>
      <c r="E7" s="1645"/>
      <c r="F7" s="1645"/>
      <c r="G7" s="1645"/>
      <c r="H7" s="1645"/>
      <c r="I7" s="1645"/>
      <c r="J7" s="1645"/>
      <c r="K7" s="1645"/>
      <c r="L7" s="1646"/>
      <c r="M7" s="67"/>
      <c r="N7" s="68"/>
      <c r="O7" s="68"/>
      <c r="P7" s="68"/>
      <c r="Q7" s="68"/>
      <c r="R7" s="68"/>
      <c r="S7" s="68"/>
      <c r="T7" s="68"/>
      <c r="U7" s="68"/>
      <c r="V7" s="68"/>
      <c r="W7" s="69"/>
      <c r="X7" s="67"/>
      <c r="Y7" s="68"/>
      <c r="Z7" s="68"/>
      <c r="AA7" s="68"/>
      <c r="AB7" s="68"/>
      <c r="AC7" s="68"/>
      <c r="AD7" s="68"/>
      <c r="AE7" s="68"/>
      <c r="AF7" s="69"/>
      <c r="AG7" s="913"/>
      <c r="AH7" s="913"/>
      <c r="AI7" s="913"/>
      <c r="AJ7" s="913"/>
      <c r="AK7" s="913"/>
      <c r="AL7" s="913"/>
      <c r="AM7" s="913"/>
      <c r="AN7" s="913"/>
      <c r="AO7" s="913"/>
      <c r="AP7" s="913"/>
      <c r="AQ7" s="913"/>
      <c r="AR7" s="913"/>
      <c r="AS7" s="913"/>
      <c r="AT7" s="913"/>
      <c r="AU7" s="913"/>
      <c r="AV7" s="913"/>
      <c r="AW7" s="913"/>
      <c r="AX7" s="913"/>
      <c r="AY7" s="913"/>
      <c r="AZ7" s="913"/>
      <c r="BA7" s="913"/>
      <c r="BB7" s="913"/>
      <c r="BC7" s="913"/>
      <c r="BD7" s="913"/>
      <c r="BE7" s="913"/>
      <c r="BF7" s="913"/>
      <c r="BG7" s="913"/>
      <c r="BH7" s="913"/>
      <c r="BI7" s="913"/>
      <c r="BJ7" s="913"/>
      <c r="BK7" s="913"/>
      <c r="BL7" s="913"/>
    </row>
    <row r="8" spans="1:64" s="9" customFormat="1" ht="11.25">
      <c r="A8" s="111" t="s">
        <v>1061</v>
      </c>
      <c r="B8" s="112"/>
      <c r="C8" s="112"/>
      <c r="D8" s="112"/>
      <c r="E8" s="111" t="s">
        <v>1062</v>
      </c>
      <c r="F8" s="112"/>
      <c r="G8" s="112"/>
      <c r="H8" s="112"/>
      <c r="I8" s="113"/>
      <c r="J8" s="111" t="s">
        <v>1063</v>
      </c>
      <c r="K8" s="112"/>
      <c r="L8" s="112"/>
      <c r="M8" s="112"/>
      <c r="N8" s="113"/>
      <c r="O8" s="111" t="s">
        <v>1064</v>
      </c>
      <c r="P8" s="112"/>
      <c r="Q8" s="112"/>
      <c r="R8" s="113"/>
      <c r="S8" s="111" t="s">
        <v>1065</v>
      </c>
      <c r="T8" s="112"/>
      <c r="U8" s="112"/>
      <c r="V8" s="113"/>
      <c r="W8" s="111" t="s">
        <v>1066</v>
      </c>
      <c r="X8" s="112"/>
      <c r="Y8" s="112"/>
      <c r="Z8" s="112"/>
      <c r="AA8" s="113"/>
      <c r="AB8" s="111" t="s">
        <v>1067</v>
      </c>
      <c r="AC8" s="112"/>
      <c r="AD8" s="112"/>
      <c r="AE8" s="112"/>
      <c r="AF8" s="113"/>
    </row>
    <row r="9" spans="1:64" s="142" customFormat="1">
      <c r="A9" s="67"/>
      <c r="B9" s="68"/>
      <c r="C9" s="68"/>
      <c r="D9" s="68"/>
      <c r="E9" s="67"/>
      <c r="F9" s="68"/>
      <c r="G9" s="68"/>
      <c r="H9" s="68"/>
      <c r="I9" s="69"/>
      <c r="J9" s="67"/>
      <c r="K9" s="68"/>
      <c r="L9" s="68"/>
      <c r="M9" s="68"/>
      <c r="N9" s="69"/>
      <c r="O9" s="67"/>
      <c r="P9" s="68"/>
      <c r="Q9" s="68"/>
      <c r="R9" s="69"/>
      <c r="S9" s="67"/>
      <c r="T9" s="68"/>
      <c r="U9" s="68"/>
      <c r="V9" s="69"/>
      <c r="W9" s="67"/>
      <c r="X9" s="68"/>
      <c r="Y9" s="68"/>
      <c r="Z9" s="68"/>
      <c r="AA9" s="69"/>
      <c r="AB9" s="67"/>
      <c r="AC9" s="68"/>
      <c r="AD9" s="68"/>
      <c r="AE9" s="68"/>
      <c r="AF9" s="69"/>
    </row>
    <row r="10" spans="1:64" ht="6.75" customHeight="1">
      <c r="AG10" s="913"/>
      <c r="AH10" s="913"/>
      <c r="AI10" s="913"/>
      <c r="AJ10" s="913"/>
      <c r="AK10" s="913"/>
      <c r="AL10" s="913"/>
      <c r="AM10" s="913"/>
      <c r="AN10" s="913"/>
      <c r="AO10" s="913"/>
      <c r="AP10" s="913"/>
      <c r="AQ10" s="913"/>
      <c r="AR10" s="913"/>
      <c r="AS10" s="913"/>
      <c r="AT10" s="913"/>
      <c r="AU10" s="913"/>
      <c r="AV10" s="913"/>
      <c r="AW10" s="913"/>
      <c r="AX10" s="913"/>
      <c r="AY10" s="913"/>
      <c r="AZ10" s="913"/>
      <c r="BA10" s="913"/>
      <c r="BB10" s="913"/>
      <c r="BC10" s="913"/>
      <c r="BD10" s="913"/>
      <c r="BE10" s="913"/>
      <c r="BF10" s="913"/>
      <c r="BG10" s="913"/>
      <c r="BH10" s="913"/>
      <c r="BI10" s="913"/>
      <c r="BJ10" s="913"/>
      <c r="BK10" s="913"/>
      <c r="BL10" s="913"/>
    </row>
    <row r="11" spans="1:64">
      <c r="B11" s="284" t="s">
        <v>1068</v>
      </c>
      <c r="C11" s="1714" t="str">
        <f>IF(C55&lt;&gt;"",AVERAGE(C61:AF61),"")</f>
        <v/>
      </c>
      <c r="D11" s="1714"/>
      <c r="E11" s="285"/>
      <c r="F11" s="286" t="s">
        <v>1069</v>
      </c>
      <c r="G11" s="286"/>
      <c r="H11" s="1714" t="str">
        <f>IF(C11&lt;&gt;"",C11+AI19*C32,"")</f>
        <v/>
      </c>
      <c r="I11" s="1714"/>
      <c r="J11" s="285"/>
      <c r="K11" s="286" t="s">
        <v>1070</v>
      </c>
      <c r="L11" s="286"/>
      <c r="M11" s="1714" t="str">
        <f>IF(C11&lt;&gt;"",C11-AI19*C32,"")</f>
        <v/>
      </c>
      <c r="N11" s="1715"/>
      <c r="S11" s="287" t="s">
        <v>1071</v>
      </c>
      <c r="AG11" s="913"/>
      <c r="AH11" s="913" t="s">
        <v>1072</v>
      </c>
      <c r="AI11" s="913"/>
      <c r="AJ11" s="913"/>
      <c r="AK11" s="913"/>
      <c r="AL11" s="913"/>
      <c r="AM11" s="913"/>
      <c r="AN11" s="913"/>
      <c r="AO11" s="913"/>
      <c r="AP11" s="913"/>
      <c r="AQ11" s="913"/>
      <c r="AR11" s="913"/>
      <c r="AS11" s="913"/>
      <c r="AT11" s="913"/>
      <c r="AU11" s="913"/>
      <c r="AV11" s="913"/>
      <c r="AW11" s="913"/>
      <c r="AX11" s="913"/>
      <c r="AY11" s="913"/>
      <c r="AZ11" s="913"/>
      <c r="BA11" s="913"/>
      <c r="BB11" s="913"/>
      <c r="BC11" s="913"/>
      <c r="BD11" s="913"/>
      <c r="BE11" s="913"/>
      <c r="BF11" s="913"/>
      <c r="BG11" s="913"/>
      <c r="BH11" s="913"/>
      <c r="BI11" s="913"/>
      <c r="BJ11" s="913"/>
      <c r="BK11" s="913"/>
      <c r="BL11" s="913"/>
    </row>
    <row r="12" spans="1:64">
      <c r="C12" s="267"/>
      <c r="D12" s="267"/>
      <c r="E12" s="267"/>
      <c r="F12" s="267"/>
      <c r="G12" s="267"/>
      <c r="H12" s="267"/>
      <c r="I12" s="267"/>
      <c r="J12" s="267"/>
      <c r="K12" s="267"/>
      <c r="L12" s="267"/>
      <c r="M12" s="267"/>
      <c r="N12" s="267"/>
      <c r="AG12" s="913"/>
      <c r="AH12" s="913"/>
      <c r="AI12" s="913"/>
      <c r="AJ12" s="913"/>
      <c r="AK12" s="913"/>
      <c r="AL12" s="913"/>
      <c r="AM12" s="913"/>
      <c r="AN12" s="913"/>
      <c r="AO12" s="913"/>
      <c r="AP12" s="913"/>
      <c r="AQ12" s="913"/>
      <c r="AR12" s="913"/>
      <c r="AS12" s="913"/>
      <c r="AT12" s="913"/>
      <c r="AU12" s="913"/>
      <c r="AV12" s="913"/>
      <c r="AW12" s="913"/>
      <c r="AX12" s="913"/>
      <c r="AY12" s="913"/>
      <c r="AZ12" s="913"/>
      <c r="BA12" s="913"/>
      <c r="BB12" s="913"/>
      <c r="BC12" s="913"/>
      <c r="BD12" s="913"/>
      <c r="BE12" s="913"/>
      <c r="BF12" s="913"/>
      <c r="BG12" s="913"/>
      <c r="BH12" s="913"/>
      <c r="BI12" s="913"/>
      <c r="BJ12" s="913"/>
      <c r="BK12" s="913"/>
      <c r="BL12" s="913"/>
    </row>
    <row r="13" spans="1:64">
      <c r="C13" s="267"/>
      <c r="D13" s="267"/>
      <c r="E13" s="267"/>
      <c r="F13" s="267"/>
      <c r="G13" s="267"/>
      <c r="H13" s="267"/>
      <c r="I13" s="267"/>
      <c r="J13" s="267"/>
      <c r="K13" s="267"/>
      <c r="L13" s="267"/>
      <c r="M13" s="267"/>
      <c r="N13" s="267"/>
      <c r="AG13" s="913"/>
      <c r="AH13" s="913" t="s">
        <v>1073</v>
      </c>
      <c r="AI13" s="937">
        <v>1</v>
      </c>
      <c r="AJ13" s="937">
        <f t="shared" ref="AJ13:BL13" si="0">AI13+1</f>
        <v>2</v>
      </c>
      <c r="AK13" s="937">
        <f t="shared" si="0"/>
        <v>3</v>
      </c>
      <c r="AL13" s="937">
        <f t="shared" si="0"/>
        <v>4</v>
      </c>
      <c r="AM13" s="937">
        <f t="shared" si="0"/>
        <v>5</v>
      </c>
      <c r="AN13" s="937">
        <f t="shared" si="0"/>
        <v>6</v>
      </c>
      <c r="AO13" s="937">
        <f t="shared" si="0"/>
        <v>7</v>
      </c>
      <c r="AP13" s="937">
        <f t="shared" si="0"/>
        <v>8</v>
      </c>
      <c r="AQ13" s="937">
        <f t="shared" si="0"/>
        <v>9</v>
      </c>
      <c r="AR13" s="937">
        <f t="shared" si="0"/>
        <v>10</v>
      </c>
      <c r="AS13" s="937">
        <f t="shared" si="0"/>
        <v>11</v>
      </c>
      <c r="AT13" s="937">
        <f t="shared" si="0"/>
        <v>12</v>
      </c>
      <c r="AU13" s="937">
        <f t="shared" si="0"/>
        <v>13</v>
      </c>
      <c r="AV13" s="937">
        <f t="shared" si="0"/>
        <v>14</v>
      </c>
      <c r="AW13" s="937">
        <f t="shared" si="0"/>
        <v>15</v>
      </c>
      <c r="AX13" s="937">
        <f t="shared" si="0"/>
        <v>16</v>
      </c>
      <c r="AY13" s="937">
        <f t="shared" si="0"/>
        <v>17</v>
      </c>
      <c r="AZ13" s="937">
        <f t="shared" si="0"/>
        <v>18</v>
      </c>
      <c r="BA13" s="937">
        <f t="shared" si="0"/>
        <v>19</v>
      </c>
      <c r="BB13" s="937">
        <f t="shared" si="0"/>
        <v>20</v>
      </c>
      <c r="BC13" s="937">
        <f t="shared" si="0"/>
        <v>21</v>
      </c>
      <c r="BD13" s="937">
        <f t="shared" si="0"/>
        <v>22</v>
      </c>
      <c r="BE13" s="937">
        <f t="shared" si="0"/>
        <v>23</v>
      </c>
      <c r="BF13" s="937">
        <f t="shared" si="0"/>
        <v>24</v>
      </c>
      <c r="BG13" s="937">
        <f t="shared" si="0"/>
        <v>25</v>
      </c>
      <c r="BH13" s="937">
        <f t="shared" si="0"/>
        <v>26</v>
      </c>
      <c r="BI13" s="937">
        <f t="shared" si="0"/>
        <v>27</v>
      </c>
      <c r="BJ13" s="937">
        <f t="shared" si="0"/>
        <v>28</v>
      </c>
      <c r="BK13" s="937">
        <f t="shared" si="0"/>
        <v>29</v>
      </c>
      <c r="BL13" s="937">
        <f t="shared" si="0"/>
        <v>30</v>
      </c>
    </row>
    <row r="14" spans="1:64">
      <c r="C14" s="267"/>
      <c r="D14" s="267"/>
      <c r="E14" s="267"/>
      <c r="F14" s="267"/>
      <c r="G14" s="267"/>
      <c r="H14" s="267"/>
      <c r="I14" s="267"/>
      <c r="J14" s="267"/>
      <c r="K14" s="267"/>
      <c r="L14" s="267"/>
      <c r="M14" s="267"/>
      <c r="N14" s="267"/>
      <c r="AG14" s="913"/>
      <c r="AH14" s="913" t="s">
        <v>1074</v>
      </c>
      <c r="AI14" s="948" t="str">
        <f t="shared" ref="AI14:BL14" si="1">$H$11</f>
        <v/>
      </c>
      <c r="AJ14" s="948" t="str">
        <f t="shared" si="1"/>
        <v/>
      </c>
      <c r="AK14" s="948" t="str">
        <f t="shared" si="1"/>
        <v/>
      </c>
      <c r="AL14" s="948" t="str">
        <f t="shared" si="1"/>
        <v/>
      </c>
      <c r="AM14" s="948" t="str">
        <f t="shared" si="1"/>
        <v/>
      </c>
      <c r="AN14" s="948" t="str">
        <f t="shared" si="1"/>
        <v/>
      </c>
      <c r="AO14" s="948" t="str">
        <f t="shared" si="1"/>
        <v/>
      </c>
      <c r="AP14" s="948" t="str">
        <f t="shared" si="1"/>
        <v/>
      </c>
      <c r="AQ14" s="948" t="str">
        <f t="shared" si="1"/>
        <v/>
      </c>
      <c r="AR14" s="948" t="str">
        <f t="shared" si="1"/>
        <v/>
      </c>
      <c r="AS14" s="948" t="str">
        <f t="shared" si="1"/>
        <v/>
      </c>
      <c r="AT14" s="948" t="str">
        <f t="shared" si="1"/>
        <v/>
      </c>
      <c r="AU14" s="948" t="str">
        <f t="shared" si="1"/>
        <v/>
      </c>
      <c r="AV14" s="948" t="str">
        <f t="shared" si="1"/>
        <v/>
      </c>
      <c r="AW14" s="948" t="str">
        <f t="shared" si="1"/>
        <v/>
      </c>
      <c r="AX14" s="948" t="str">
        <f t="shared" si="1"/>
        <v/>
      </c>
      <c r="AY14" s="948" t="str">
        <f t="shared" si="1"/>
        <v/>
      </c>
      <c r="AZ14" s="948" t="str">
        <f t="shared" si="1"/>
        <v/>
      </c>
      <c r="BA14" s="948" t="str">
        <f t="shared" si="1"/>
        <v/>
      </c>
      <c r="BB14" s="948" t="str">
        <f t="shared" si="1"/>
        <v/>
      </c>
      <c r="BC14" s="948" t="str">
        <f t="shared" si="1"/>
        <v/>
      </c>
      <c r="BD14" s="948" t="str">
        <f t="shared" si="1"/>
        <v/>
      </c>
      <c r="BE14" s="948" t="str">
        <f t="shared" si="1"/>
        <v/>
      </c>
      <c r="BF14" s="948" t="str">
        <f t="shared" si="1"/>
        <v/>
      </c>
      <c r="BG14" s="948" t="str">
        <f t="shared" si="1"/>
        <v/>
      </c>
      <c r="BH14" s="948" t="str">
        <f t="shared" si="1"/>
        <v/>
      </c>
      <c r="BI14" s="948" t="str">
        <f t="shared" si="1"/>
        <v/>
      </c>
      <c r="BJ14" s="948" t="str">
        <f t="shared" si="1"/>
        <v/>
      </c>
      <c r="BK14" s="948" t="str">
        <f t="shared" si="1"/>
        <v/>
      </c>
      <c r="BL14" s="948" t="str">
        <f t="shared" si="1"/>
        <v/>
      </c>
    </row>
    <row r="15" spans="1:64">
      <c r="C15" s="267"/>
      <c r="D15" s="267"/>
      <c r="E15" s="267"/>
      <c r="F15" s="267"/>
      <c r="G15" s="267"/>
      <c r="H15" s="267"/>
      <c r="I15" s="267"/>
      <c r="J15" s="267"/>
      <c r="K15" s="267"/>
      <c r="L15" s="267"/>
      <c r="M15" s="267"/>
      <c r="N15" s="267"/>
      <c r="AG15" s="913"/>
      <c r="AH15" s="913" t="s">
        <v>864</v>
      </c>
      <c r="AI15" s="948" t="str">
        <f t="shared" ref="AI15:BL15" si="2">$C$11</f>
        <v/>
      </c>
      <c r="AJ15" s="948" t="str">
        <f t="shared" si="2"/>
        <v/>
      </c>
      <c r="AK15" s="948" t="str">
        <f t="shared" si="2"/>
        <v/>
      </c>
      <c r="AL15" s="948" t="str">
        <f t="shared" si="2"/>
        <v/>
      </c>
      <c r="AM15" s="948" t="str">
        <f t="shared" si="2"/>
        <v/>
      </c>
      <c r="AN15" s="948" t="str">
        <f t="shared" si="2"/>
        <v/>
      </c>
      <c r="AO15" s="948" t="str">
        <f t="shared" si="2"/>
        <v/>
      </c>
      <c r="AP15" s="948" t="str">
        <f t="shared" si="2"/>
        <v/>
      </c>
      <c r="AQ15" s="948" t="str">
        <f t="shared" si="2"/>
        <v/>
      </c>
      <c r="AR15" s="948" t="str">
        <f t="shared" si="2"/>
        <v/>
      </c>
      <c r="AS15" s="948" t="str">
        <f t="shared" si="2"/>
        <v/>
      </c>
      <c r="AT15" s="948" t="str">
        <f t="shared" si="2"/>
        <v/>
      </c>
      <c r="AU15" s="948" t="str">
        <f t="shared" si="2"/>
        <v/>
      </c>
      <c r="AV15" s="948" t="str">
        <f t="shared" si="2"/>
        <v/>
      </c>
      <c r="AW15" s="948" t="str">
        <f t="shared" si="2"/>
        <v/>
      </c>
      <c r="AX15" s="948" t="str">
        <f t="shared" si="2"/>
        <v/>
      </c>
      <c r="AY15" s="948" t="str">
        <f t="shared" si="2"/>
        <v/>
      </c>
      <c r="AZ15" s="948" t="str">
        <f t="shared" si="2"/>
        <v/>
      </c>
      <c r="BA15" s="948" t="str">
        <f t="shared" si="2"/>
        <v/>
      </c>
      <c r="BB15" s="948" t="str">
        <f t="shared" si="2"/>
        <v/>
      </c>
      <c r="BC15" s="948" t="str">
        <f t="shared" si="2"/>
        <v/>
      </c>
      <c r="BD15" s="948" t="str">
        <f t="shared" si="2"/>
        <v/>
      </c>
      <c r="BE15" s="948" t="str">
        <f t="shared" si="2"/>
        <v/>
      </c>
      <c r="BF15" s="948" t="str">
        <f t="shared" si="2"/>
        <v/>
      </c>
      <c r="BG15" s="948" t="str">
        <f t="shared" si="2"/>
        <v/>
      </c>
      <c r="BH15" s="948" t="str">
        <f t="shared" si="2"/>
        <v/>
      </c>
      <c r="BI15" s="948" t="str">
        <f t="shared" si="2"/>
        <v/>
      </c>
      <c r="BJ15" s="948" t="str">
        <f t="shared" si="2"/>
        <v/>
      </c>
      <c r="BK15" s="948" t="str">
        <f t="shared" si="2"/>
        <v/>
      </c>
      <c r="BL15" s="948" t="str">
        <f t="shared" si="2"/>
        <v/>
      </c>
    </row>
    <row r="16" spans="1:64">
      <c r="C16" s="267"/>
      <c r="D16" s="267"/>
      <c r="E16" s="267"/>
      <c r="F16" s="267"/>
      <c r="G16" s="267"/>
      <c r="H16" s="267"/>
      <c r="I16" s="267"/>
      <c r="J16" s="267"/>
      <c r="K16" s="267"/>
      <c r="L16" s="267"/>
      <c r="M16" s="267"/>
      <c r="N16" s="267"/>
      <c r="AG16" s="913"/>
      <c r="AH16" s="913" t="s">
        <v>1075</v>
      </c>
      <c r="AI16" s="948" t="str">
        <f>C61</f>
        <v/>
      </c>
      <c r="AJ16" s="948" t="str">
        <f t="shared" ref="AJ16:BL16" si="3">IF(D55&lt;&gt;"",D61,AJ15)</f>
        <v/>
      </c>
      <c r="AK16" s="948" t="str">
        <f t="shared" si="3"/>
        <v/>
      </c>
      <c r="AL16" s="948" t="str">
        <f t="shared" si="3"/>
        <v/>
      </c>
      <c r="AM16" s="948" t="str">
        <f t="shared" si="3"/>
        <v/>
      </c>
      <c r="AN16" s="948" t="str">
        <f t="shared" si="3"/>
        <v/>
      </c>
      <c r="AO16" s="948" t="str">
        <f t="shared" si="3"/>
        <v/>
      </c>
      <c r="AP16" s="948" t="str">
        <f t="shared" si="3"/>
        <v/>
      </c>
      <c r="AQ16" s="948" t="str">
        <f t="shared" si="3"/>
        <v/>
      </c>
      <c r="AR16" s="948" t="str">
        <f t="shared" si="3"/>
        <v/>
      </c>
      <c r="AS16" s="948" t="str">
        <f t="shared" si="3"/>
        <v/>
      </c>
      <c r="AT16" s="948" t="str">
        <f t="shared" si="3"/>
        <v/>
      </c>
      <c r="AU16" s="948" t="str">
        <f t="shared" si="3"/>
        <v/>
      </c>
      <c r="AV16" s="948" t="str">
        <f t="shared" si="3"/>
        <v/>
      </c>
      <c r="AW16" s="948" t="str">
        <f t="shared" si="3"/>
        <v/>
      </c>
      <c r="AX16" s="948" t="str">
        <f t="shared" si="3"/>
        <v/>
      </c>
      <c r="AY16" s="948" t="str">
        <f t="shared" si="3"/>
        <v/>
      </c>
      <c r="AZ16" s="948" t="str">
        <f t="shared" si="3"/>
        <v/>
      </c>
      <c r="BA16" s="948" t="str">
        <f t="shared" si="3"/>
        <v/>
      </c>
      <c r="BB16" s="948" t="str">
        <f t="shared" si="3"/>
        <v/>
      </c>
      <c r="BC16" s="948" t="str">
        <f t="shared" si="3"/>
        <v/>
      </c>
      <c r="BD16" s="948" t="str">
        <f t="shared" si="3"/>
        <v/>
      </c>
      <c r="BE16" s="948" t="str">
        <f t="shared" si="3"/>
        <v/>
      </c>
      <c r="BF16" s="948" t="str">
        <f t="shared" si="3"/>
        <v/>
      </c>
      <c r="BG16" s="948" t="str">
        <f t="shared" si="3"/>
        <v/>
      </c>
      <c r="BH16" s="948" t="str">
        <f t="shared" si="3"/>
        <v/>
      </c>
      <c r="BI16" s="948" t="str">
        <f t="shared" si="3"/>
        <v/>
      </c>
      <c r="BJ16" s="948" t="str">
        <f t="shared" si="3"/>
        <v/>
      </c>
      <c r="BK16" s="948" t="str">
        <f t="shared" si="3"/>
        <v/>
      </c>
      <c r="BL16" s="948" t="str">
        <f t="shared" si="3"/>
        <v/>
      </c>
    </row>
    <row r="17" spans="2:119">
      <c r="C17" s="267"/>
      <c r="D17" s="267"/>
      <c r="E17" s="267"/>
      <c r="F17" s="267"/>
      <c r="G17" s="267"/>
      <c r="H17" s="267"/>
      <c r="I17" s="267"/>
      <c r="J17" s="267"/>
      <c r="K17" s="267"/>
      <c r="L17" s="267"/>
      <c r="M17" s="267"/>
      <c r="N17" s="267"/>
      <c r="AG17" s="913"/>
      <c r="AH17" s="913" t="s">
        <v>1076</v>
      </c>
      <c r="AI17" s="948" t="str">
        <f t="shared" ref="AI17:BL17" si="4">$M$11</f>
        <v/>
      </c>
      <c r="AJ17" s="948" t="str">
        <f t="shared" si="4"/>
        <v/>
      </c>
      <c r="AK17" s="948" t="str">
        <f t="shared" si="4"/>
        <v/>
      </c>
      <c r="AL17" s="948" t="str">
        <f t="shared" si="4"/>
        <v/>
      </c>
      <c r="AM17" s="948" t="str">
        <f t="shared" si="4"/>
        <v/>
      </c>
      <c r="AN17" s="948" t="str">
        <f t="shared" si="4"/>
        <v/>
      </c>
      <c r="AO17" s="948" t="str">
        <f t="shared" si="4"/>
        <v/>
      </c>
      <c r="AP17" s="948" t="str">
        <f t="shared" si="4"/>
        <v/>
      </c>
      <c r="AQ17" s="948" t="str">
        <f t="shared" si="4"/>
        <v/>
      </c>
      <c r="AR17" s="948" t="str">
        <f t="shared" si="4"/>
        <v/>
      </c>
      <c r="AS17" s="948" t="str">
        <f t="shared" si="4"/>
        <v/>
      </c>
      <c r="AT17" s="948" t="str">
        <f t="shared" si="4"/>
        <v/>
      </c>
      <c r="AU17" s="948" t="str">
        <f t="shared" si="4"/>
        <v/>
      </c>
      <c r="AV17" s="948" t="str">
        <f t="shared" si="4"/>
        <v/>
      </c>
      <c r="AW17" s="948" t="str">
        <f t="shared" si="4"/>
        <v/>
      </c>
      <c r="AX17" s="948" t="str">
        <f t="shared" si="4"/>
        <v/>
      </c>
      <c r="AY17" s="948" t="str">
        <f t="shared" si="4"/>
        <v/>
      </c>
      <c r="AZ17" s="948" t="str">
        <f t="shared" si="4"/>
        <v/>
      </c>
      <c r="BA17" s="948" t="str">
        <f t="shared" si="4"/>
        <v/>
      </c>
      <c r="BB17" s="948" t="str">
        <f t="shared" si="4"/>
        <v/>
      </c>
      <c r="BC17" s="948" t="str">
        <f t="shared" si="4"/>
        <v/>
      </c>
      <c r="BD17" s="948" t="str">
        <f t="shared" si="4"/>
        <v/>
      </c>
      <c r="BE17" s="948" t="str">
        <f t="shared" si="4"/>
        <v/>
      </c>
      <c r="BF17" s="948" t="str">
        <f t="shared" si="4"/>
        <v/>
      </c>
      <c r="BG17" s="948" t="str">
        <f t="shared" si="4"/>
        <v/>
      </c>
      <c r="BH17" s="948" t="str">
        <f t="shared" si="4"/>
        <v/>
      </c>
      <c r="BI17" s="948" t="str">
        <f t="shared" si="4"/>
        <v/>
      </c>
      <c r="BJ17" s="948" t="str">
        <f t="shared" si="4"/>
        <v/>
      </c>
      <c r="BK17" s="948" t="str">
        <f t="shared" si="4"/>
        <v/>
      </c>
      <c r="BL17" s="948" t="str">
        <f t="shared" si="4"/>
        <v/>
      </c>
      <c r="BM17" s="913"/>
      <c r="BN17" s="913"/>
      <c r="BO17" s="913"/>
      <c r="BP17" s="913"/>
      <c r="BQ17" s="913"/>
      <c r="BR17" s="913"/>
      <c r="BS17" s="913"/>
      <c r="BT17" s="913"/>
      <c r="BU17" s="913"/>
      <c r="BV17" s="913"/>
      <c r="BW17" s="913"/>
      <c r="BX17" s="913"/>
      <c r="BY17" s="913"/>
      <c r="BZ17" s="913"/>
      <c r="CA17" s="913"/>
      <c r="CB17" s="913"/>
      <c r="CC17" s="913"/>
      <c r="CD17" s="913"/>
      <c r="CE17" s="913"/>
      <c r="CF17" s="913"/>
      <c r="CG17" s="913"/>
      <c r="CH17" s="913"/>
      <c r="CI17" s="913"/>
      <c r="CJ17" s="913"/>
      <c r="CK17" s="913"/>
      <c r="CL17" s="913"/>
      <c r="CM17" s="913"/>
      <c r="CN17" s="913"/>
      <c r="CO17" s="913"/>
      <c r="CP17" s="913"/>
      <c r="CQ17" s="913"/>
      <c r="CR17" s="913"/>
      <c r="CS17" s="913"/>
      <c r="CT17" s="913"/>
      <c r="CU17" s="913"/>
      <c r="CV17" s="913"/>
      <c r="CW17" s="913"/>
      <c r="CX17" s="913"/>
      <c r="CY17" s="913"/>
      <c r="CZ17" s="913"/>
      <c r="DA17" s="913"/>
      <c r="DB17" s="913"/>
      <c r="DC17" s="913"/>
      <c r="DD17" s="913"/>
      <c r="DE17" s="913"/>
      <c r="DF17" s="913"/>
      <c r="DG17" s="913"/>
      <c r="DH17" s="913"/>
      <c r="DI17" s="913"/>
      <c r="DJ17" s="913"/>
      <c r="DK17" s="913"/>
      <c r="DL17" s="913"/>
      <c r="DM17" s="913"/>
      <c r="DN17" s="913"/>
      <c r="DO17" s="913"/>
    </row>
    <row r="18" spans="2:119">
      <c r="C18" s="267"/>
      <c r="D18" s="267"/>
      <c r="E18" s="267"/>
      <c r="F18" s="267"/>
      <c r="G18" s="267"/>
      <c r="H18" s="267"/>
      <c r="I18" s="267"/>
      <c r="J18" s="267"/>
      <c r="K18" s="267"/>
      <c r="L18" s="267"/>
      <c r="M18" s="267"/>
      <c r="N18" s="267"/>
      <c r="AG18" s="913"/>
      <c r="AH18" s="913"/>
      <c r="AI18" s="913"/>
      <c r="AJ18" s="913"/>
      <c r="AK18" s="913"/>
      <c r="AL18" s="913"/>
      <c r="AM18" s="913"/>
      <c r="AN18" s="913"/>
      <c r="AO18" s="913"/>
      <c r="AP18" s="913"/>
      <c r="AQ18" s="913"/>
      <c r="AR18" s="913"/>
      <c r="AS18" s="913"/>
      <c r="AT18" s="913"/>
      <c r="AU18" s="913"/>
      <c r="AV18" s="913"/>
      <c r="AW18" s="913"/>
      <c r="AX18" s="913"/>
      <c r="AY18" s="913"/>
      <c r="AZ18" s="913"/>
      <c r="BA18" s="913"/>
      <c r="BB18" s="913"/>
      <c r="BC18" s="913"/>
      <c r="BD18" s="913"/>
      <c r="BE18" s="913"/>
      <c r="BF18" s="913"/>
      <c r="BG18" s="913"/>
      <c r="BH18" s="913"/>
      <c r="BI18" s="913"/>
      <c r="BJ18" s="913"/>
      <c r="BK18" s="913"/>
      <c r="BL18" s="913"/>
      <c r="BM18" s="913"/>
      <c r="BN18" s="913"/>
      <c r="BO18" s="913"/>
      <c r="BP18" s="913"/>
      <c r="BQ18" s="913"/>
      <c r="BR18" s="913"/>
      <c r="BS18" s="913"/>
      <c r="BT18" s="913"/>
      <c r="BU18" s="913"/>
      <c r="BV18" s="913"/>
      <c r="BW18" s="913"/>
      <c r="BX18" s="913"/>
      <c r="BY18" s="913"/>
      <c r="BZ18" s="913"/>
      <c r="CA18" s="913"/>
      <c r="CB18" s="913"/>
      <c r="CC18" s="913"/>
      <c r="CD18" s="913"/>
      <c r="CE18" s="913"/>
      <c r="CF18" s="913"/>
      <c r="CG18" s="913"/>
      <c r="CH18" s="913"/>
      <c r="CI18" s="913"/>
      <c r="CJ18" s="913"/>
      <c r="CK18" s="913"/>
      <c r="CL18" s="913"/>
      <c r="CM18" s="913"/>
      <c r="CN18" s="913"/>
      <c r="CO18" s="913"/>
      <c r="CP18" s="913"/>
      <c r="CQ18" s="913"/>
      <c r="CR18" s="913"/>
      <c r="CS18" s="913"/>
      <c r="CT18" s="913"/>
      <c r="CU18" s="913"/>
      <c r="CV18" s="913"/>
      <c r="CW18" s="913"/>
      <c r="CX18" s="913"/>
      <c r="CY18" s="913"/>
      <c r="CZ18" s="913"/>
      <c r="DA18" s="913"/>
      <c r="DB18" s="913"/>
      <c r="DC18" s="913"/>
      <c r="DD18" s="913"/>
      <c r="DE18" s="913"/>
      <c r="DF18" s="913"/>
      <c r="DG18" s="913"/>
      <c r="DH18" s="913"/>
      <c r="DI18" s="913"/>
      <c r="DJ18" s="913"/>
      <c r="DK18" s="913"/>
      <c r="DL18" s="913"/>
      <c r="DM18" s="913"/>
      <c r="DN18" s="913"/>
      <c r="DO18" s="913"/>
    </row>
    <row r="19" spans="2:119" ht="15.75">
      <c r="C19" s="267"/>
      <c r="D19" s="267"/>
      <c r="E19" s="267"/>
      <c r="F19" s="267"/>
      <c r="G19" s="267"/>
      <c r="H19" s="267"/>
      <c r="I19" s="267"/>
      <c r="J19" s="267"/>
      <c r="K19" s="267"/>
      <c r="L19" s="267"/>
      <c r="M19" s="267"/>
      <c r="N19" s="267"/>
      <c r="AG19" s="913"/>
      <c r="AH19" s="913" t="s">
        <v>1077</v>
      </c>
      <c r="AI19" s="913">
        <f>IF(COUNT(C55:C59)=5,0.577,IF(COUNT(C55:C59)=4,0.729,IF(COUNT(C55:C59)=3,1.023,1.88)))</f>
        <v>1.88</v>
      </c>
      <c r="AJ19" s="913"/>
      <c r="AK19" s="913"/>
      <c r="AL19" s="913"/>
      <c r="AM19" s="913"/>
      <c r="AN19" s="913"/>
      <c r="AO19" s="913"/>
      <c r="AP19" s="913"/>
      <c r="AQ19" s="913"/>
      <c r="AR19" s="913"/>
      <c r="AS19" s="913"/>
      <c r="AT19" s="913"/>
      <c r="AU19" s="913"/>
      <c r="AV19" s="913"/>
      <c r="AW19" s="913"/>
      <c r="AX19" s="913"/>
      <c r="AY19" s="913"/>
      <c r="AZ19" s="913"/>
      <c r="BA19" s="913"/>
      <c r="BB19" s="913"/>
      <c r="BC19" s="913"/>
      <c r="BD19" s="913"/>
      <c r="BE19" s="913"/>
      <c r="BF19" s="913"/>
      <c r="BG19" s="913"/>
      <c r="BH19" s="913"/>
      <c r="BI19" s="913"/>
      <c r="BJ19" s="913"/>
      <c r="BK19" s="913"/>
      <c r="BL19" s="913"/>
      <c r="BM19" s="913"/>
      <c r="BN19" s="913"/>
      <c r="BO19" s="913"/>
      <c r="BP19" s="913"/>
      <c r="BQ19" s="913"/>
      <c r="BR19" s="913"/>
      <c r="BS19" s="913"/>
      <c r="BT19" s="913"/>
      <c r="BU19" s="913"/>
      <c r="BV19" s="913"/>
      <c r="BW19" s="913"/>
      <c r="BX19" s="913"/>
      <c r="BY19" s="913"/>
      <c r="BZ19" s="913"/>
      <c r="CA19" s="913"/>
      <c r="CB19" s="913"/>
      <c r="CC19" s="913"/>
      <c r="CD19" s="913"/>
      <c r="CE19" s="913"/>
      <c r="CF19" s="913"/>
      <c r="CG19" s="913"/>
      <c r="CH19" s="913"/>
      <c r="CI19" s="913"/>
      <c r="CJ19" s="913"/>
      <c r="CK19" s="913"/>
      <c r="CL19" s="913"/>
      <c r="CM19" s="913"/>
      <c r="CN19" s="913"/>
      <c r="CO19" s="913"/>
      <c r="CP19" s="913"/>
      <c r="CQ19" s="913"/>
      <c r="CR19" s="913"/>
      <c r="CS19" s="913"/>
      <c r="CT19" s="913"/>
      <c r="CU19" s="913"/>
      <c r="CV19" s="913"/>
      <c r="CW19" s="913"/>
      <c r="CX19" s="913"/>
      <c r="CY19" s="913"/>
      <c r="CZ19" s="913"/>
      <c r="DA19" s="913"/>
      <c r="DB19" s="913"/>
      <c r="DC19" s="913"/>
      <c r="DD19" s="913"/>
      <c r="DE19" s="913"/>
      <c r="DF19" s="913"/>
      <c r="DG19" s="913"/>
      <c r="DH19" s="913"/>
      <c r="DI19" s="913"/>
      <c r="DJ19" s="913"/>
      <c r="DK19" s="913"/>
      <c r="DL19" s="913"/>
      <c r="DM19" s="913"/>
      <c r="DN19" s="913"/>
      <c r="DO19" s="913"/>
    </row>
    <row r="20" spans="2:119">
      <c r="C20" s="267"/>
      <c r="D20" s="267"/>
      <c r="E20" s="267"/>
      <c r="F20" s="267"/>
      <c r="G20" s="267"/>
      <c r="H20" s="267"/>
      <c r="I20" s="267"/>
      <c r="J20" s="267"/>
      <c r="K20" s="267"/>
      <c r="L20" s="267"/>
      <c r="M20" s="267"/>
      <c r="N20" s="267"/>
      <c r="AG20" s="913"/>
      <c r="AH20" s="913"/>
      <c r="AI20" s="913"/>
      <c r="AJ20" s="913"/>
      <c r="AK20" s="913"/>
      <c r="AL20" s="913"/>
      <c r="AM20" s="913"/>
      <c r="AN20" s="913"/>
      <c r="AO20" s="913"/>
      <c r="AP20" s="913"/>
      <c r="AQ20" s="913"/>
      <c r="AR20" s="913"/>
      <c r="AS20" s="913"/>
      <c r="AT20" s="913"/>
      <c r="AU20" s="913"/>
      <c r="AV20" s="913"/>
      <c r="AW20" s="913"/>
      <c r="AX20" s="913"/>
      <c r="AY20" s="913"/>
      <c r="AZ20" s="913"/>
      <c r="BA20" s="913"/>
      <c r="BB20" s="913"/>
      <c r="BC20" s="913"/>
      <c r="BD20" s="913"/>
      <c r="BE20" s="913"/>
      <c r="BF20" s="913"/>
      <c r="BG20" s="913"/>
      <c r="BH20" s="913"/>
      <c r="BI20" s="913"/>
      <c r="BJ20" s="913"/>
      <c r="BK20" s="913"/>
      <c r="BL20" s="913"/>
      <c r="BM20" s="913"/>
      <c r="BN20" s="913"/>
      <c r="BO20" s="913"/>
      <c r="BP20" s="913"/>
      <c r="BQ20" s="913"/>
      <c r="BR20" s="913"/>
      <c r="BS20" s="913"/>
      <c r="BT20" s="913"/>
      <c r="BU20" s="913"/>
      <c r="BV20" s="913"/>
      <c r="BW20" s="913"/>
      <c r="BX20" s="913"/>
      <c r="BY20" s="913"/>
      <c r="BZ20" s="913"/>
      <c r="CA20" s="913"/>
      <c r="CB20" s="913"/>
      <c r="CC20" s="913"/>
      <c r="CD20" s="913"/>
      <c r="CE20" s="913"/>
      <c r="CF20" s="913"/>
      <c r="CG20" s="913"/>
      <c r="CH20" s="913"/>
      <c r="CI20" s="913"/>
      <c r="CJ20" s="913"/>
      <c r="CK20" s="913"/>
      <c r="CL20" s="913"/>
      <c r="CM20" s="913"/>
      <c r="CN20" s="913"/>
      <c r="CO20" s="913"/>
      <c r="CP20" s="913"/>
      <c r="CQ20" s="913"/>
      <c r="CR20" s="913"/>
      <c r="CS20" s="913"/>
      <c r="CT20" s="913"/>
      <c r="CU20" s="913"/>
      <c r="CV20" s="913"/>
      <c r="CW20" s="913"/>
      <c r="CX20" s="913"/>
      <c r="CY20" s="913"/>
      <c r="CZ20" s="913"/>
      <c r="DA20" s="913"/>
      <c r="DB20" s="913"/>
      <c r="DC20" s="913"/>
      <c r="DD20" s="913"/>
      <c r="DE20" s="913"/>
      <c r="DF20" s="913"/>
      <c r="DG20" s="913"/>
      <c r="DH20" s="913"/>
      <c r="DI20" s="913"/>
      <c r="DJ20" s="913"/>
      <c r="DK20" s="913"/>
      <c r="DL20" s="913"/>
      <c r="DM20" s="913"/>
      <c r="DN20" s="913"/>
      <c r="DO20" s="913"/>
    </row>
    <row r="21" spans="2:119">
      <c r="C21" s="267"/>
      <c r="D21" s="267"/>
      <c r="E21" s="267"/>
      <c r="F21" s="267"/>
      <c r="G21" s="267"/>
      <c r="H21" s="267"/>
      <c r="I21" s="267"/>
      <c r="J21" s="267"/>
      <c r="K21" s="267"/>
      <c r="L21" s="267"/>
      <c r="M21" s="267"/>
      <c r="N21" s="267"/>
      <c r="AG21" s="913"/>
      <c r="AH21" s="913"/>
      <c r="AI21" s="913"/>
      <c r="AJ21" s="913"/>
      <c r="AK21" s="913"/>
      <c r="AL21" s="913"/>
      <c r="AM21" s="913"/>
      <c r="AN21" s="913"/>
      <c r="AO21" s="913"/>
      <c r="AP21" s="913"/>
      <c r="AQ21" s="913"/>
      <c r="AR21" s="913"/>
      <c r="AS21" s="913"/>
      <c r="AT21" s="913"/>
      <c r="AU21" s="913"/>
      <c r="AV21" s="913"/>
      <c r="AW21" s="913"/>
      <c r="AX21" s="913"/>
      <c r="AY21" s="913"/>
      <c r="AZ21" s="913"/>
      <c r="BA21" s="913"/>
      <c r="BB21" s="913"/>
      <c r="BC21" s="913"/>
      <c r="BD21" s="913"/>
      <c r="BE21" s="913"/>
      <c r="BF21" s="913"/>
      <c r="BG21" s="913"/>
      <c r="BH21" s="913"/>
      <c r="BI21" s="913"/>
      <c r="BJ21" s="913"/>
      <c r="BK21" s="913"/>
      <c r="BL21" s="913"/>
      <c r="BM21" s="913"/>
      <c r="BN21" s="913"/>
      <c r="BO21" s="913"/>
      <c r="BP21" s="913"/>
      <c r="BQ21" s="913"/>
      <c r="BR21" s="913"/>
      <c r="BS21" s="913"/>
      <c r="BT21" s="913"/>
      <c r="BU21" s="913"/>
      <c r="BV21" s="913"/>
      <c r="BW21" s="913"/>
      <c r="BX21" s="913"/>
      <c r="BY21" s="913"/>
      <c r="BZ21" s="913"/>
      <c r="CA21" s="913"/>
      <c r="CB21" s="913"/>
      <c r="CC21" s="913"/>
      <c r="CD21" s="913"/>
      <c r="CE21" s="913"/>
      <c r="CF21" s="913"/>
      <c r="CG21" s="913"/>
      <c r="CH21" s="913"/>
      <c r="CI21" s="913"/>
      <c r="CJ21" s="913"/>
      <c r="CK21" s="913"/>
      <c r="CL21" s="913"/>
      <c r="CM21" s="913"/>
      <c r="CN21" s="913"/>
      <c r="CO21" s="913"/>
      <c r="CP21" s="913"/>
      <c r="CQ21" s="913"/>
      <c r="CR21" s="913"/>
      <c r="CS21" s="913"/>
      <c r="CT21" s="913"/>
      <c r="CU21" s="913"/>
      <c r="CV21" s="913"/>
      <c r="CW21" s="913"/>
      <c r="CX21" s="913"/>
      <c r="CY21" s="913"/>
      <c r="CZ21" s="913"/>
      <c r="DA21" s="913"/>
      <c r="DB21" s="913"/>
      <c r="DC21" s="913"/>
      <c r="DD21" s="913"/>
      <c r="DE21" s="913"/>
      <c r="DF21" s="913"/>
      <c r="DG21" s="913"/>
      <c r="DH21" s="913"/>
      <c r="DI21" s="913"/>
      <c r="DJ21" s="913"/>
      <c r="DK21" s="913"/>
      <c r="DL21" s="913"/>
      <c r="DM21" s="913"/>
      <c r="DN21" s="913"/>
      <c r="DO21" s="913"/>
    </row>
    <row r="22" spans="2:119">
      <c r="C22" s="267"/>
      <c r="D22" s="267"/>
      <c r="E22" s="267"/>
      <c r="F22" s="267"/>
      <c r="G22" s="267"/>
      <c r="H22" s="267"/>
      <c r="I22" s="267"/>
      <c r="J22" s="267"/>
      <c r="K22" s="267"/>
      <c r="L22" s="267"/>
      <c r="M22" s="267"/>
      <c r="N22" s="267"/>
      <c r="AG22" s="913"/>
      <c r="AH22" s="913"/>
      <c r="AI22" s="913"/>
      <c r="AJ22" s="913"/>
      <c r="AK22" s="913"/>
      <c r="AL22" s="913"/>
      <c r="AM22" s="913"/>
      <c r="AN22" s="913"/>
      <c r="AO22" s="913"/>
      <c r="AP22" s="913"/>
      <c r="AQ22" s="913"/>
      <c r="AR22" s="913"/>
      <c r="AS22" s="913"/>
      <c r="AT22" s="913"/>
      <c r="AU22" s="913"/>
      <c r="AV22" s="913"/>
      <c r="AW22" s="913"/>
      <c r="AX22" s="913"/>
      <c r="AY22" s="913"/>
      <c r="AZ22" s="913"/>
      <c r="BA22" s="913"/>
      <c r="BB22" s="913"/>
      <c r="BC22" s="913"/>
      <c r="BD22" s="913"/>
      <c r="BE22" s="913"/>
      <c r="BF22" s="913"/>
      <c r="BG22" s="913"/>
      <c r="BH22" s="913"/>
      <c r="BI22" s="913"/>
      <c r="BJ22" s="913"/>
      <c r="BK22" s="913"/>
      <c r="BL22" s="913"/>
      <c r="BM22" s="913"/>
      <c r="BN22" s="913"/>
      <c r="BO22" s="913"/>
      <c r="BP22" s="913"/>
      <c r="BQ22" s="913"/>
      <c r="BR22" s="913"/>
      <c r="BS22" s="913"/>
      <c r="BT22" s="913"/>
      <c r="BU22" s="913"/>
      <c r="BV22" s="913"/>
      <c r="BW22" s="913"/>
      <c r="BX22" s="913"/>
      <c r="BY22" s="913"/>
      <c r="BZ22" s="913"/>
      <c r="CA22" s="913"/>
      <c r="CB22" s="913"/>
      <c r="CC22" s="913"/>
      <c r="CD22" s="913"/>
      <c r="CE22" s="913"/>
      <c r="CF22" s="913"/>
      <c r="CG22" s="913"/>
      <c r="CH22" s="913"/>
      <c r="CI22" s="913"/>
      <c r="CJ22" s="913"/>
      <c r="CK22" s="913"/>
      <c r="CL22" s="913"/>
      <c r="CM22" s="913"/>
      <c r="CN22" s="913"/>
      <c r="CO22" s="913"/>
      <c r="CP22" s="913"/>
      <c r="CQ22" s="913"/>
      <c r="CR22" s="913"/>
      <c r="CS22" s="913"/>
      <c r="CT22" s="913"/>
      <c r="CU22" s="913"/>
      <c r="CV22" s="913"/>
      <c r="CW22" s="913"/>
      <c r="CX22" s="913"/>
      <c r="CY22" s="913"/>
      <c r="CZ22" s="913"/>
      <c r="DA22" s="913"/>
      <c r="DB22" s="913"/>
      <c r="DC22" s="913"/>
      <c r="DD22" s="913"/>
      <c r="DE22" s="913"/>
      <c r="DF22" s="913"/>
      <c r="DG22" s="913"/>
      <c r="DH22" s="913"/>
      <c r="DI22" s="913"/>
      <c r="DJ22" s="913"/>
      <c r="DK22" s="913"/>
      <c r="DL22" s="913"/>
      <c r="DM22" s="913"/>
      <c r="DN22" s="913"/>
      <c r="DO22" s="913"/>
    </row>
    <row r="23" spans="2:119">
      <c r="C23" s="267"/>
      <c r="D23" s="267"/>
      <c r="E23" s="267"/>
      <c r="F23" s="267"/>
      <c r="G23" s="267"/>
      <c r="H23" s="267"/>
      <c r="I23" s="267"/>
      <c r="J23" s="267"/>
      <c r="K23" s="267"/>
      <c r="L23" s="267"/>
      <c r="M23" s="267"/>
      <c r="N23" s="267"/>
      <c r="AG23" s="913"/>
      <c r="AH23" s="913"/>
      <c r="AI23" s="913"/>
      <c r="AJ23" s="913"/>
      <c r="AK23" s="913"/>
      <c r="AL23" s="913"/>
      <c r="AM23" s="913"/>
      <c r="AN23" s="913"/>
      <c r="AO23" s="913"/>
      <c r="AP23" s="913"/>
      <c r="AQ23" s="913"/>
      <c r="AR23" s="913"/>
      <c r="AS23" s="913"/>
      <c r="AT23" s="913"/>
      <c r="AU23" s="913"/>
      <c r="AV23" s="913"/>
      <c r="AW23" s="913"/>
      <c r="AX23" s="913"/>
      <c r="AY23" s="913"/>
      <c r="AZ23" s="913"/>
      <c r="BA23" s="913"/>
      <c r="BB23" s="913"/>
      <c r="BC23" s="913"/>
      <c r="BD23" s="913"/>
      <c r="BE23" s="913"/>
      <c r="BF23" s="913"/>
      <c r="BG23" s="913"/>
      <c r="BH23" s="913"/>
      <c r="BI23" s="913"/>
      <c r="BJ23" s="913"/>
      <c r="BK23" s="913"/>
      <c r="BL23" s="913"/>
      <c r="BM23" s="913"/>
      <c r="BN23" s="913"/>
      <c r="BO23" s="913"/>
      <c r="BP23" s="913"/>
      <c r="BQ23" s="913"/>
      <c r="BR23" s="913"/>
      <c r="BS23" s="913"/>
      <c r="BT23" s="913"/>
      <c r="BU23" s="913"/>
      <c r="BV23" s="913"/>
      <c r="BW23" s="913"/>
      <c r="BX23" s="913"/>
      <c r="BY23" s="913"/>
      <c r="BZ23" s="913"/>
      <c r="CA23" s="913"/>
      <c r="CB23" s="913"/>
      <c r="CC23" s="913"/>
      <c r="CD23" s="913"/>
      <c r="CE23" s="913"/>
      <c r="CF23" s="913"/>
      <c r="CG23" s="913"/>
      <c r="CH23" s="913"/>
      <c r="CI23" s="913"/>
      <c r="CJ23" s="913"/>
      <c r="CK23" s="913"/>
      <c r="CL23" s="913"/>
      <c r="CM23" s="913"/>
      <c r="CN23" s="913"/>
      <c r="CO23" s="913"/>
      <c r="CP23" s="913"/>
      <c r="CQ23" s="913"/>
      <c r="CR23" s="913"/>
      <c r="CS23" s="913"/>
      <c r="CT23" s="913"/>
      <c r="CU23" s="913"/>
      <c r="CV23" s="913"/>
      <c r="CW23" s="913"/>
      <c r="CX23" s="913"/>
      <c r="CY23" s="913"/>
      <c r="CZ23" s="913"/>
      <c r="DA23" s="913"/>
      <c r="DB23" s="913"/>
      <c r="DC23" s="913"/>
      <c r="DD23" s="913"/>
      <c r="DE23" s="913"/>
      <c r="DF23" s="913"/>
      <c r="DG23" s="913"/>
      <c r="DH23" s="913"/>
      <c r="DI23" s="913"/>
      <c r="DJ23" s="913"/>
      <c r="DK23" s="913"/>
      <c r="DL23" s="913"/>
      <c r="DM23" s="913"/>
      <c r="DN23" s="913"/>
      <c r="DO23" s="913"/>
    </row>
    <row r="24" spans="2:119">
      <c r="C24" s="267"/>
      <c r="D24" s="267"/>
      <c r="E24" s="267"/>
      <c r="F24" s="267"/>
      <c r="G24" s="267"/>
      <c r="H24" s="267"/>
      <c r="I24" s="267"/>
      <c r="J24" s="267"/>
      <c r="K24" s="267"/>
      <c r="L24" s="267"/>
      <c r="M24" s="267"/>
      <c r="N24" s="267"/>
      <c r="AG24" s="913"/>
      <c r="AH24" s="913"/>
      <c r="AI24" s="913"/>
      <c r="AJ24" s="913"/>
      <c r="AK24" s="913"/>
      <c r="AL24" s="913"/>
      <c r="AM24" s="913"/>
      <c r="AN24" s="913"/>
      <c r="AO24" s="913"/>
      <c r="AP24" s="913"/>
      <c r="AQ24" s="913"/>
      <c r="AR24" s="913"/>
      <c r="AS24" s="913"/>
      <c r="AT24" s="913"/>
      <c r="AU24" s="913"/>
      <c r="AV24" s="913"/>
      <c r="AW24" s="913"/>
      <c r="AX24" s="913"/>
      <c r="AY24" s="913"/>
      <c r="AZ24" s="913"/>
      <c r="BA24" s="913"/>
      <c r="BB24" s="913"/>
      <c r="BC24" s="913"/>
      <c r="BD24" s="913"/>
      <c r="BE24" s="913"/>
      <c r="BF24" s="913"/>
      <c r="BG24" s="913"/>
      <c r="BH24" s="913"/>
      <c r="BI24" s="913"/>
      <c r="BJ24" s="913"/>
      <c r="BK24" s="913"/>
      <c r="BL24" s="913"/>
      <c r="BM24" s="913"/>
      <c r="BN24" s="913"/>
      <c r="BO24" s="913"/>
      <c r="BP24" s="913"/>
      <c r="BQ24" s="913"/>
      <c r="BR24" s="913"/>
      <c r="BS24" s="913"/>
      <c r="BT24" s="913"/>
      <c r="BU24" s="913"/>
      <c r="BV24" s="913"/>
      <c r="BW24" s="913"/>
      <c r="BX24" s="913"/>
      <c r="BY24" s="913"/>
      <c r="BZ24" s="913"/>
      <c r="CA24" s="913"/>
      <c r="CB24" s="913"/>
      <c r="CC24" s="913"/>
      <c r="CD24" s="913"/>
      <c r="CE24" s="913"/>
      <c r="CF24" s="913"/>
      <c r="CG24" s="913"/>
      <c r="CH24" s="913"/>
      <c r="CI24" s="913"/>
      <c r="CJ24" s="913"/>
      <c r="CK24" s="913"/>
      <c r="CL24" s="913"/>
      <c r="CM24" s="913"/>
      <c r="CN24" s="913"/>
      <c r="CO24" s="913"/>
      <c r="CP24" s="913"/>
      <c r="CQ24" s="913"/>
      <c r="CR24" s="913"/>
      <c r="CS24" s="913"/>
      <c r="CT24" s="913"/>
      <c r="CU24" s="913"/>
      <c r="CV24" s="913"/>
      <c r="CW24" s="913"/>
      <c r="CX24" s="913"/>
      <c r="CY24" s="913"/>
      <c r="CZ24" s="913"/>
      <c r="DA24" s="913"/>
      <c r="DB24" s="913"/>
      <c r="DC24" s="913"/>
      <c r="DD24" s="913"/>
      <c r="DE24" s="913"/>
      <c r="DF24" s="913"/>
      <c r="DG24" s="913"/>
      <c r="DH24" s="913"/>
      <c r="DI24" s="913"/>
      <c r="DJ24" s="913"/>
      <c r="DK24" s="913"/>
      <c r="DL24" s="913"/>
      <c r="DM24" s="913"/>
      <c r="DN24" s="913"/>
      <c r="DO24" s="913"/>
    </row>
    <row r="25" spans="2:119">
      <c r="C25" s="267"/>
      <c r="D25" s="267"/>
      <c r="E25" s="267"/>
      <c r="F25" s="267"/>
      <c r="G25" s="267"/>
      <c r="H25" s="267"/>
      <c r="I25" s="267"/>
      <c r="J25" s="267"/>
      <c r="K25" s="267"/>
      <c r="L25" s="267"/>
      <c r="M25" s="267"/>
      <c r="N25" s="267"/>
      <c r="AG25" s="913"/>
      <c r="AH25" s="913"/>
      <c r="AI25" s="913"/>
      <c r="AJ25" s="913"/>
      <c r="AK25" s="913"/>
      <c r="AL25" s="913"/>
      <c r="AM25" s="913"/>
      <c r="AN25" s="913"/>
      <c r="AO25" s="913"/>
      <c r="AP25" s="913"/>
      <c r="AQ25" s="913"/>
      <c r="AR25" s="913"/>
      <c r="AS25" s="913"/>
      <c r="AT25" s="913"/>
      <c r="AU25" s="913"/>
      <c r="AV25" s="913"/>
      <c r="AW25" s="913"/>
      <c r="AX25" s="913"/>
      <c r="AY25" s="913"/>
      <c r="AZ25" s="913"/>
      <c r="BA25" s="913"/>
      <c r="BB25" s="913"/>
      <c r="BC25" s="913"/>
      <c r="BD25" s="913"/>
      <c r="BE25" s="913"/>
      <c r="BF25" s="913"/>
      <c r="BG25" s="913"/>
      <c r="BH25" s="913"/>
      <c r="BI25" s="913"/>
      <c r="BJ25" s="913"/>
      <c r="BK25" s="913"/>
      <c r="BL25" s="913"/>
      <c r="BM25" s="913"/>
      <c r="BN25" s="913"/>
      <c r="BO25" s="913"/>
      <c r="BP25" s="913"/>
      <c r="BQ25" s="913"/>
      <c r="BR25" s="913"/>
      <c r="BS25" s="913"/>
      <c r="BT25" s="913"/>
      <c r="BU25" s="913"/>
      <c r="BV25" s="913"/>
      <c r="BW25" s="913"/>
      <c r="BX25" s="913"/>
      <c r="BY25" s="913"/>
      <c r="BZ25" s="913"/>
      <c r="CA25" s="913"/>
      <c r="CB25" s="913"/>
      <c r="CC25" s="913"/>
      <c r="CD25" s="913"/>
      <c r="CE25" s="913"/>
      <c r="CF25" s="913"/>
      <c r="CG25" s="913"/>
      <c r="CH25" s="913"/>
      <c r="CI25" s="913"/>
      <c r="CJ25" s="913"/>
      <c r="CK25" s="913"/>
      <c r="CL25" s="913"/>
      <c r="CM25" s="913"/>
      <c r="CN25" s="913"/>
      <c r="CO25" s="913"/>
      <c r="CP25" s="913"/>
      <c r="CQ25" s="913"/>
      <c r="CR25" s="913"/>
      <c r="CS25" s="913"/>
      <c r="CT25" s="913"/>
      <c r="CU25" s="913"/>
      <c r="CV25" s="913"/>
      <c r="CW25" s="913"/>
      <c r="CX25" s="913"/>
      <c r="CY25" s="913"/>
      <c r="CZ25" s="913"/>
      <c r="DA25" s="913"/>
      <c r="DB25" s="913"/>
      <c r="DC25" s="913"/>
      <c r="DD25" s="913"/>
      <c r="DE25" s="913"/>
      <c r="DF25" s="913"/>
      <c r="DG25" s="913"/>
      <c r="DH25" s="913"/>
      <c r="DI25" s="913"/>
      <c r="DJ25" s="913"/>
      <c r="DK25" s="913"/>
      <c r="DL25" s="913"/>
      <c r="DM25" s="913"/>
      <c r="DN25" s="913"/>
      <c r="DO25" s="913"/>
    </row>
    <row r="26" spans="2:119">
      <c r="C26" s="267"/>
      <c r="D26" s="267"/>
      <c r="E26" s="267"/>
      <c r="F26" s="267"/>
      <c r="G26" s="267"/>
      <c r="H26" s="267"/>
      <c r="I26" s="267"/>
      <c r="J26" s="267"/>
      <c r="K26" s="267"/>
      <c r="L26" s="267"/>
      <c r="M26" s="267"/>
      <c r="N26" s="267"/>
      <c r="AG26" s="913"/>
      <c r="AH26" s="913"/>
      <c r="AI26" s="913"/>
      <c r="AJ26" s="913"/>
      <c r="AK26" s="913"/>
      <c r="AL26" s="913"/>
      <c r="AM26" s="913"/>
      <c r="AN26" s="913"/>
      <c r="AO26" s="913"/>
      <c r="AP26" s="913"/>
      <c r="AQ26" s="913"/>
      <c r="AR26" s="913"/>
      <c r="AS26" s="913"/>
      <c r="AT26" s="913"/>
      <c r="AU26" s="913"/>
      <c r="AV26" s="913"/>
      <c r="AW26" s="913"/>
      <c r="AX26" s="913"/>
      <c r="AY26" s="913"/>
      <c r="AZ26" s="913"/>
      <c r="BA26" s="913"/>
      <c r="BB26" s="913"/>
      <c r="BC26" s="913"/>
      <c r="BD26" s="913"/>
      <c r="BE26" s="913"/>
      <c r="BF26" s="913"/>
      <c r="BG26" s="913"/>
      <c r="BH26" s="913"/>
      <c r="BI26" s="913"/>
      <c r="BJ26" s="913"/>
      <c r="BK26" s="913"/>
      <c r="BL26" s="913"/>
      <c r="BM26" s="913"/>
      <c r="BN26" s="913"/>
      <c r="BO26" s="913"/>
      <c r="BP26" s="913"/>
      <c r="BQ26" s="913"/>
      <c r="BR26" s="913"/>
      <c r="BS26" s="913"/>
      <c r="BT26" s="913"/>
      <c r="BU26" s="913"/>
      <c r="BV26" s="913"/>
      <c r="BW26" s="913"/>
      <c r="BX26" s="913"/>
      <c r="BY26" s="913"/>
      <c r="BZ26" s="913"/>
      <c r="CA26" s="913"/>
      <c r="CB26" s="913"/>
      <c r="CC26" s="913"/>
      <c r="CD26" s="913"/>
      <c r="CE26" s="913"/>
      <c r="CF26" s="913"/>
      <c r="CG26" s="913"/>
      <c r="CH26" s="913"/>
      <c r="CI26" s="913"/>
      <c r="CJ26" s="913"/>
      <c r="CK26" s="913"/>
      <c r="CL26" s="913"/>
      <c r="CM26" s="913"/>
      <c r="CN26" s="913"/>
      <c r="CO26" s="913"/>
      <c r="CP26" s="913"/>
      <c r="CQ26" s="913"/>
      <c r="CR26" s="913"/>
      <c r="CS26" s="913"/>
      <c r="CT26" s="913"/>
      <c r="CU26" s="913"/>
      <c r="CV26" s="913"/>
      <c r="CW26" s="913"/>
      <c r="CX26" s="913"/>
      <c r="CY26" s="913"/>
      <c r="CZ26" s="913"/>
      <c r="DA26" s="913"/>
      <c r="DB26" s="913"/>
      <c r="DC26" s="913"/>
      <c r="DD26" s="913"/>
      <c r="DE26" s="913"/>
      <c r="DF26" s="913"/>
      <c r="DG26" s="913"/>
      <c r="DH26" s="913"/>
      <c r="DI26" s="913"/>
      <c r="DJ26" s="913"/>
      <c r="DK26" s="913"/>
      <c r="DL26" s="913"/>
      <c r="DM26" s="913"/>
      <c r="DN26" s="913"/>
      <c r="DO26" s="913"/>
    </row>
    <row r="27" spans="2:119">
      <c r="C27" s="267"/>
      <c r="D27" s="267"/>
      <c r="E27" s="267"/>
      <c r="F27" s="267"/>
      <c r="G27" s="267"/>
      <c r="H27" s="267"/>
      <c r="I27" s="267"/>
      <c r="J27" s="267"/>
      <c r="K27" s="267"/>
      <c r="L27" s="267"/>
      <c r="M27" s="267"/>
      <c r="N27" s="267"/>
      <c r="AG27" s="913"/>
      <c r="AH27" s="913"/>
      <c r="AI27" s="913"/>
      <c r="AJ27" s="913"/>
      <c r="AK27" s="913"/>
      <c r="AL27" s="913"/>
      <c r="AM27" s="913"/>
      <c r="AN27" s="913"/>
      <c r="AO27" s="913"/>
      <c r="AP27" s="913"/>
      <c r="AQ27" s="913"/>
      <c r="AR27" s="913"/>
      <c r="AS27" s="913"/>
      <c r="AT27" s="913"/>
      <c r="AU27" s="913"/>
      <c r="AV27" s="913"/>
      <c r="AW27" s="913"/>
      <c r="AX27" s="913"/>
      <c r="AY27" s="913"/>
      <c r="AZ27" s="913"/>
      <c r="BA27" s="913"/>
      <c r="BB27" s="913"/>
      <c r="BC27" s="913"/>
      <c r="BD27" s="913"/>
      <c r="BE27" s="913"/>
      <c r="BF27" s="913"/>
      <c r="BG27" s="913"/>
      <c r="BH27" s="913"/>
      <c r="BI27" s="913"/>
      <c r="BJ27" s="913"/>
      <c r="BK27" s="913"/>
      <c r="BL27" s="913"/>
      <c r="BM27" s="913"/>
      <c r="BN27" s="913"/>
      <c r="BO27" s="913"/>
      <c r="BP27" s="913"/>
      <c r="BQ27" s="913"/>
      <c r="BR27" s="913"/>
      <c r="BS27" s="913"/>
      <c r="BT27" s="913"/>
      <c r="BU27" s="913"/>
      <c r="BV27" s="913"/>
      <c r="BW27" s="913"/>
      <c r="BX27" s="913"/>
      <c r="BY27" s="913"/>
      <c r="BZ27" s="913"/>
      <c r="CA27" s="913"/>
      <c r="CB27" s="913"/>
      <c r="CC27" s="913"/>
      <c r="CD27" s="913"/>
      <c r="CE27" s="913"/>
      <c r="CF27" s="913"/>
      <c r="CG27" s="913"/>
      <c r="CH27" s="913"/>
      <c r="CI27" s="913"/>
      <c r="CJ27" s="913"/>
      <c r="CK27" s="913"/>
      <c r="CL27" s="913"/>
      <c r="CM27" s="913"/>
      <c r="CN27" s="913"/>
      <c r="CO27" s="913"/>
      <c r="CP27" s="913"/>
      <c r="CQ27" s="913"/>
      <c r="CR27" s="913"/>
      <c r="CS27" s="913"/>
      <c r="CT27" s="913"/>
      <c r="CU27" s="913"/>
      <c r="CV27" s="913"/>
      <c r="CW27" s="913"/>
      <c r="CX27" s="913"/>
      <c r="CY27" s="913"/>
      <c r="CZ27" s="913"/>
      <c r="DA27" s="913"/>
      <c r="DB27" s="913"/>
      <c r="DC27" s="913"/>
      <c r="DD27" s="913"/>
      <c r="DE27" s="913"/>
      <c r="DF27" s="913"/>
      <c r="DG27" s="913"/>
      <c r="DH27" s="913"/>
      <c r="DI27" s="913"/>
      <c r="DJ27" s="913"/>
      <c r="DK27" s="913"/>
      <c r="DL27" s="913"/>
      <c r="DM27" s="913"/>
      <c r="DN27" s="913"/>
      <c r="DO27" s="913"/>
    </row>
    <row r="28" spans="2:119">
      <c r="C28" s="267"/>
      <c r="D28" s="267"/>
      <c r="E28" s="267"/>
      <c r="F28" s="267"/>
      <c r="G28" s="267"/>
      <c r="H28" s="267"/>
      <c r="I28" s="267"/>
      <c r="J28" s="267"/>
      <c r="K28" s="267"/>
      <c r="L28" s="267"/>
      <c r="M28" s="267"/>
      <c r="N28" s="267"/>
      <c r="AG28" s="913"/>
      <c r="AH28" s="913"/>
      <c r="AI28" s="913"/>
      <c r="AJ28" s="913"/>
      <c r="AK28" s="913"/>
      <c r="AL28" s="913"/>
      <c r="AM28" s="913"/>
      <c r="AN28" s="913"/>
      <c r="AO28" s="913"/>
      <c r="AP28" s="913"/>
      <c r="AQ28" s="913"/>
      <c r="AR28" s="913"/>
      <c r="AS28" s="913"/>
      <c r="AT28" s="913"/>
      <c r="AU28" s="913"/>
      <c r="AV28" s="913"/>
      <c r="AW28" s="913"/>
      <c r="AX28" s="913"/>
      <c r="AY28" s="913"/>
      <c r="AZ28" s="913"/>
      <c r="BA28" s="913"/>
      <c r="BB28" s="913"/>
      <c r="BC28" s="913"/>
      <c r="BD28" s="913"/>
      <c r="BE28" s="913"/>
      <c r="BF28" s="913"/>
      <c r="BG28" s="913"/>
      <c r="BH28" s="913"/>
      <c r="BI28" s="913"/>
      <c r="BJ28" s="913"/>
      <c r="BK28" s="913"/>
      <c r="BL28" s="913"/>
      <c r="BM28" s="913"/>
      <c r="BN28" s="913"/>
      <c r="BO28" s="913"/>
      <c r="BP28" s="913"/>
      <c r="BQ28" s="913"/>
      <c r="BR28" s="913"/>
      <c r="BS28" s="913"/>
      <c r="BT28" s="913"/>
      <c r="BU28" s="913"/>
      <c r="BV28" s="913"/>
      <c r="BW28" s="913"/>
      <c r="BX28" s="913"/>
      <c r="BY28" s="913"/>
      <c r="BZ28" s="913"/>
      <c r="CA28" s="913"/>
      <c r="CB28" s="913"/>
      <c r="CC28" s="913"/>
      <c r="CD28" s="913"/>
      <c r="CE28" s="913"/>
      <c r="CF28" s="913"/>
      <c r="CG28" s="913"/>
      <c r="CH28" s="913"/>
      <c r="CI28" s="913"/>
      <c r="CJ28" s="913"/>
      <c r="CK28" s="913"/>
      <c r="CL28" s="913"/>
      <c r="CM28" s="913"/>
      <c r="CN28" s="913"/>
      <c r="CO28" s="913"/>
      <c r="CP28" s="913"/>
      <c r="CQ28" s="913"/>
      <c r="CR28" s="913"/>
      <c r="CS28" s="913"/>
      <c r="CT28" s="913"/>
      <c r="CU28" s="913"/>
      <c r="CV28" s="913"/>
      <c r="CW28" s="913"/>
      <c r="CX28" s="913"/>
      <c r="CY28" s="913"/>
      <c r="CZ28" s="913"/>
      <c r="DA28" s="913"/>
      <c r="DB28" s="913"/>
      <c r="DC28" s="913"/>
      <c r="DD28" s="913"/>
      <c r="DE28" s="913"/>
      <c r="DF28" s="913"/>
      <c r="DG28" s="913"/>
      <c r="DH28" s="913"/>
      <c r="DI28" s="913"/>
      <c r="DJ28" s="913"/>
      <c r="DK28" s="913"/>
      <c r="DL28" s="913"/>
      <c r="DM28" s="913"/>
      <c r="DN28" s="913"/>
      <c r="DO28" s="913"/>
    </row>
    <row r="29" spans="2:119">
      <c r="C29" s="267"/>
      <c r="D29" s="267"/>
      <c r="E29" s="267"/>
      <c r="F29" s="267"/>
      <c r="G29" s="267"/>
      <c r="H29" s="267"/>
      <c r="I29" s="267"/>
      <c r="J29" s="267"/>
      <c r="K29" s="267"/>
      <c r="L29" s="267"/>
      <c r="M29" s="267"/>
      <c r="N29" s="267"/>
      <c r="AG29" s="913"/>
      <c r="AH29" s="913"/>
      <c r="AI29" s="913"/>
      <c r="AJ29" s="913"/>
      <c r="AK29" s="913"/>
      <c r="AL29" s="913"/>
      <c r="AM29" s="913"/>
      <c r="AN29" s="913"/>
      <c r="AO29" s="913"/>
      <c r="AP29" s="913"/>
      <c r="AQ29" s="913"/>
      <c r="AR29" s="913"/>
      <c r="AS29" s="913"/>
      <c r="AT29" s="913"/>
      <c r="AU29" s="913"/>
      <c r="AV29" s="913"/>
      <c r="AW29" s="913"/>
      <c r="AX29" s="913"/>
      <c r="AY29" s="913"/>
      <c r="AZ29" s="913"/>
      <c r="BA29" s="913"/>
      <c r="BB29" s="913"/>
      <c r="BC29" s="913"/>
      <c r="BD29" s="913"/>
      <c r="BE29" s="913"/>
      <c r="BF29" s="913"/>
      <c r="BG29" s="913"/>
      <c r="BH29" s="913"/>
      <c r="BI29" s="913"/>
      <c r="BJ29" s="913"/>
      <c r="BK29" s="913"/>
      <c r="BL29" s="913"/>
      <c r="BM29" s="913"/>
      <c r="BN29" s="913"/>
      <c r="BO29" s="913"/>
      <c r="BP29" s="913"/>
      <c r="BQ29" s="913"/>
      <c r="BR29" s="913"/>
      <c r="BS29" s="913"/>
      <c r="BT29" s="913"/>
      <c r="BU29" s="913"/>
      <c r="BV29" s="913"/>
      <c r="BW29" s="913"/>
      <c r="BX29" s="913"/>
      <c r="BY29" s="913"/>
      <c r="BZ29" s="913"/>
      <c r="CA29" s="913"/>
      <c r="CB29" s="913"/>
      <c r="CC29" s="913"/>
      <c r="CD29" s="913"/>
      <c r="CE29" s="913"/>
      <c r="CF29" s="913"/>
      <c r="CG29" s="913"/>
      <c r="CH29" s="913"/>
      <c r="CI29" s="913"/>
      <c r="CJ29" s="913"/>
      <c r="CK29" s="913"/>
      <c r="CL29" s="913"/>
      <c r="CM29" s="913"/>
      <c r="CN29" s="913"/>
      <c r="CO29" s="913"/>
      <c r="CP29" s="913"/>
      <c r="CQ29" s="913"/>
      <c r="CR29" s="913"/>
      <c r="CS29" s="913"/>
      <c r="CT29" s="913"/>
      <c r="CU29" s="913"/>
      <c r="CV29" s="913"/>
      <c r="CW29" s="913"/>
      <c r="CX29" s="913"/>
      <c r="CY29" s="913"/>
      <c r="CZ29" s="913"/>
      <c r="DA29" s="913"/>
      <c r="DB29" s="913"/>
      <c r="DC29" s="913"/>
      <c r="DD29" s="913"/>
      <c r="DE29" s="913"/>
      <c r="DF29" s="913"/>
      <c r="DG29" s="913"/>
      <c r="DH29" s="913"/>
      <c r="DI29" s="913"/>
      <c r="DJ29" s="913"/>
      <c r="DK29" s="913"/>
      <c r="DL29" s="913"/>
      <c r="DM29" s="913"/>
      <c r="DN29" s="913"/>
      <c r="DO29" s="913"/>
    </row>
    <row r="30" spans="2:119">
      <c r="C30" s="267"/>
      <c r="D30" s="267"/>
      <c r="E30" s="267"/>
      <c r="F30" s="267"/>
      <c r="G30" s="267"/>
      <c r="H30" s="267"/>
      <c r="I30" s="267"/>
      <c r="J30" s="267"/>
      <c r="K30" s="267"/>
      <c r="L30" s="267"/>
      <c r="M30" s="267"/>
      <c r="N30" s="267"/>
      <c r="AG30" s="913"/>
      <c r="AH30" s="913"/>
      <c r="AI30" s="913"/>
      <c r="AJ30" s="913"/>
      <c r="AK30" s="913"/>
      <c r="AL30" s="913"/>
      <c r="AM30" s="913"/>
      <c r="AN30" s="913"/>
      <c r="AO30" s="913"/>
      <c r="AP30" s="913"/>
      <c r="AQ30" s="913"/>
      <c r="AR30" s="913"/>
      <c r="AS30" s="913"/>
      <c r="AT30" s="913"/>
      <c r="AU30" s="913"/>
      <c r="AV30" s="913"/>
      <c r="AW30" s="913"/>
      <c r="AX30" s="913"/>
      <c r="AY30" s="913"/>
      <c r="AZ30" s="913"/>
      <c r="BA30" s="913"/>
      <c r="BB30" s="913"/>
      <c r="BC30" s="913"/>
      <c r="BD30" s="913"/>
      <c r="BE30" s="913"/>
      <c r="BF30" s="913"/>
      <c r="BG30" s="913"/>
      <c r="BH30" s="913"/>
      <c r="BI30" s="913"/>
      <c r="BJ30" s="913"/>
      <c r="BK30" s="913"/>
      <c r="BL30" s="913"/>
      <c r="BM30" s="913"/>
      <c r="BN30" s="913"/>
      <c r="BO30" s="913"/>
      <c r="BP30" s="913"/>
      <c r="BQ30" s="913"/>
      <c r="BR30" s="913"/>
      <c r="BS30" s="913"/>
      <c r="BT30" s="913"/>
      <c r="BU30" s="913"/>
      <c r="BV30" s="913"/>
      <c r="BW30" s="913"/>
      <c r="BX30" s="913"/>
      <c r="BY30" s="913"/>
      <c r="BZ30" s="913"/>
      <c r="CA30" s="913"/>
      <c r="CB30" s="913"/>
      <c r="CC30" s="913"/>
      <c r="CD30" s="913"/>
      <c r="CE30" s="913"/>
      <c r="CF30" s="913"/>
      <c r="CG30" s="913"/>
      <c r="CH30" s="913"/>
      <c r="CI30" s="913"/>
      <c r="CJ30" s="913"/>
      <c r="CK30" s="913"/>
      <c r="CL30" s="913"/>
      <c r="CM30" s="913"/>
      <c r="CN30" s="913"/>
      <c r="CO30" s="913"/>
      <c r="CP30" s="913"/>
      <c r="CQ30" s="913"/>
      <c r="CR30" s="913"/>
      <c r="CS30" s="913"/>
      <c r="CT30" s="913"/>
      <c r="CU30" s="913"/>
      <c r="CV30" s="913"/>
      <c r="CW30" s="913"/>
      <c r="CX30" s="913"/>
      <c r="CY30" s="913"/>
      <c r="CZ30" s="913"/>
      <c r="DA30" s="913"/>
      <c r="DB30" s="913"/>
      <c r="DC30" s="913"/>
      <c r="DD30" s="913"/>
      <c r="DE30" s="913"/>
      <c r="DF30" s="913"/>
      <c r="DG30" s="913"/>
      <c r="DH30" s="913"/>
      <c r="DI30" s="913"/>
      <c r="DJ30" s="913"/>
      <c r="DK30" s="913"/>
      <c r="DL30" s="913"/>
      <c r="DM30" s="913"/>
      <c r="DN30" s="913"/>
      <c r="DO30" s="913"/>
    </row>
    <row r="31" spans="2:119">
      <c r="C31" s="267"/>
      <c r="D31" s="267"/>
      <c r="E31" s="267"/>
      <c r="F31" s="267"/>
      <c r="G31" s="267"/>
      <c r="H31" s="267"/>
      <c r="I31" s="267"/>
      <c r="J31" s="267"/>
      <c r="K31" s="267"/>
      <c r="L31" s="267"/>
      <c r="M31" s="267"/>
      <c r="N31" s="267"/>
      <c r="AG31" s="913"/>
      <c r="AH31" s="913"/>
      <c r="AI31" s="913"/>
      <c r="AJ31" s="913"/>
      <c r="AK31" s="913"/>
      <c r="AL31" s="913"/>
      <c r="AM31" s="913"/>
      <c r="AN31" s="913"/>
      <c r="AO31" s="913"/>
      <c r="AP31" s="913"/>
      <c r="AQ31" s="913"/>
      <c r="AR31" s="913"/>
      <c r="AS31" s="913"/>
      <c r="AT31" s="913"/>
      <c r="AU31" s="913"/>
      <c r="AV31" s="913"/>
      <c r="AW31" s="913"/>
      <c r="AX31" s="913"/>
      <c r="AY31" s="913"/>
      <c r="AZ31" s="913"/>
      <c r="BA31" s="913"/>
      <c r="BB31" s="913"/>
      <c r="BC31" s="913"/>
      <c r="BD31" s="913"/>
      <c r="BE31" s="913"/>
      <c r="BF31" s="913"/>
      <c r="BG31" s="913"/>
      <c r="BH31" s="913"/>
      <c r="BI31" s="913"/>
      <c r="BJ31" s="913"/>
      <c r="BK31" s="913"/>
      <c r="BL31" s="913"/>
      <c r="BM31" s="913"/>
      <c r="BN31" s="913"/>
      <c r="BO31" s="913"/>
      <c r="BP31" s="913"/>
      <c r="BQ31" s="913"/>
      <c r="BR31" s="913"/>
      <c r="BS31" s="913"/>
      <c r="BT31" s="913"/>
      <c r="BU31" s="913"/>
      <c r="BV31" s="913"/>
      <c r="BW31" s="913"/>
      <c r="BX31" s="913"/>
      <c r="BY31" s="913"/>
      <c r="BZ31" s="913"/>
      <c r="CA31" s="913"/>
      <c r="CB31" s="913"/>
      <c r="CC31" s="913"/>
      <c r="CD31" s="913"/>
      <c r="CE31" s="913"/>
      <c r="CF31" s="913"/>
      <c r="CG31" s="913"/>
      <c r="CH31" s="913"/>
      <c r="CI31" s="913"/>
      <c r="CJ31" s="913"/>
      <c r="CK31" s="913"/>
      <c r="CL31" s="913"/>
      <c r="CM31" s="913"/>
      <c r="CN31" s="913"/>
      <c r="CO31" s="913"/>
      <c r="CP31" s="913"/>
      <c r="CQ31" s="913"/>
      <c r="CR31" s="913"/>
      <c r="CS31" s="913"/>
      <c r="CT31" s="913"/>
      <c r="CU31" s="913"/>
      <c r="CV31" s="913"/>
      <c r="CW31" s="913"/>
      <c r="CX31" s="913"/>
      <c r="CY31" s="913"/>
      <c r="CZ31" s="913"/>
      <c r="DA31" s="913"/>
      <c r="DB31" s="913"/>
      <c r="DC31" s="913"/>
      <c r="DD31" s="913"/>
      <c r="DE31" s="913"/>
      <c r="DF31" s="913"/>
      <c r="DG31" s="913"/>
      <c r="DH31" s="913"/>
      <c r="DI31" s="913"/>
      <c r="DJ31" s="913"/>
      <c r="DK31" s="913"/>
      <c r="DL31" s="913"/>
      <c r="DM31" s="913"/>
      <c r="DN31" s="913"/>
      <c r="DO31" s="913"/>
    </row>
    <row r="32" spans="2:119" s="9" customFormat="1">
      <c r="B32" s="284" t="s">
        <v>1078</v>
      </c>
      <c r="C32" s="1714" t="str">
        <f>IF(C62&lt;&gt;"",AVERAGE(C62:AF62),"")</f>
        <v/>
      </c>
      <c r="D32" s="1714"/>
      <c r="E32" s="285"/>
      <c r="F32" s="286" t="s">
        <v>1069</v>
      </c>
      <c r="G32" s="286"/>
      <c r="H32" s="1714" t="str">
        <f>IF(C55="","",IF(COUNT(C55:C59)=5,AI37*2.115,IF(COUNT(C55:C59)=4,AI37*2.282,IF(COUNT(C55:C59)=3,AI37*2.575,AI37*3.267))))</f>
        <v/>
      </c>
      <c r="I32" s="1714"/>
      <c r="J32" s="285"/>
      <c r="K32" s="286" t="s">
        <v>1070</v>
      </c>
      <c r="L32" s="286"/>
      <c r="M32" s="1714" t="str">
        <f>IF(C55&lt;&gt;"",0,"")</f>
        <v/>
      </c>
      <c r="N32" s="1715"/>
      <c r="T32" s="287" t="s">
        <v>1079</v>
      </c>
      <c r="AG32" s="2"/>
      <c r="AH32" s="913"/>
      <c r="AI32" s="913"/>
      <c r="AJ32" s="913"/>
      <c r="AK32" s="913"/>
      <c r="AL32" s="913"/>
      <c r="AM32" s="913"/>
      <c r="AN32" s="913"/>
      <c r="AO32" s="913"/>
      <c r="AP32" s="913"/>
      <c r="AQ32" s="913"/>
      <c r="AR32" s="913"/>
      <c r="AS32" s="913"/>
      <c r="AT32" s="913"/>
      <c r="AU32" s="913"/>
      <c r="AV32" s="913"/>
      <c r="AW32" s="913"/>
      <c r="AX32" s="913"/>
      <c r="AY32" s="913"/>
      <c r="AZ32" s="913"/>
      <c r="BA32" s="913"/>
      <c r="BB32" s="913"/>
      <c r="BC32" s="913"/>
      <c r="BD32" s="913"/>
      <c r="BE32" s="913"/>
      <c r="BF32" s="913"/>
      <c r="BG32" s="913"/>
      <c r="BH32" s="913"/>
      <c r="BI32" s="913"/>
      <c r="BJ32" s="913"/>
      <c r="BK32" s="913"/>
      <c r="BL32" s="913"/>
      <c r="BM32" s="913"/>
      <c r="BN32" s="913"/>
      <c r="BO32" s="913"/>
      <c r="BP32" s="913"/>
      <c r="BQ32" s="913"/>
      <c r="BR32" s="913"/>
      <c r="BS32" s="913"/>
      <c r="BT32" s="913"/>
      <c r="BU32" s="913"/>
      <c r="BV32" s="913"/>
      <c r="BW32" s="913"/>
      <c r="BX32" s="913"/>
      <c r="BY32" s="913"/>
      <c r="BZ32" s="913"/>
      <c r="CA32" s="913"/>
      <c r="CB32" s="913"/>
      <c r="CC32" s="913"/>
      <c r="CD32" s="913"/>
      <c r="CE32" s="913"/>
      <c r="CF32" s="913"/>
      <c r="CG32" s="913"/>
      <c r="CH32" s="913"/>
      <c r="CI32" s="913"/>
      <c r="CJ32" s="913"/>
      <c r="CK32" s="913"/>
      <c r="CL32" s="913"/>
      <c r="CM32" s="913"/>
      <c r="CN32" s="913"/>
      <c r="CO32" s="913"/>
      <c r="CP32" s="913"/>
      <c r="CQ32" s="913"/>
      <c r="CR32" s="913"/>
      <c r="CS32" s="913"/>
      <c r="CT32" s="913"/>
      <c r="CU32" s="913"/>
      <c r="CV32" s="913"/>
      <c r="CW32" s="913"/>
      <c r="CX32" s="913"/>
      <c r="CY32" s="913"/>
      <c r="CZ32" s="913"/>
      <c r="DA32" s="913"/>
      <c r="DB32" s="913"/>
      <c r="DC32" s="913"/>
      <c r="DD32" s="913"/>
      <c r="DE32" s="913"/>
      <c r="DF32" s="913"/>
      <c r="DG32" s="913"/>
      <c r="DH32" s="913"/>
      <c r="DI32" s="913"/>
      <c r="DJ32" s="913"/>
      <c r="DK32" s="913"/>
      <c r="DL32" s="913"/>
      <c r="DM32" s="913"/>
      <c r="DN32" s="913"/>
      <c r="DO32" s="913"/>
    </row>
    <row r="33" spans="34:64">
      <c r="AH33" s="913" t="s">
        <v>1080</v>
      </c>
      <c r="AI33" s="913"/>
      <c r="AJ33" s="913"/>
      <c r="AK33" s="913"/>
      <c r="AL33" s="913"/>
      <c r="AM33" s="913"/>
      <c r="AN33" s="913"/>
      <c r="AO33" s="913"/>
      <c r="AP33" s="913"/>
      <c r="AQ33" s="913"/>
      <c r="AR33" s="913"/>
      <c r="AS33" s="913"/>
      <c r="AT33" s="913"/>
      <c r="AU33" s="913"/>
      <c r="AV33" s="913"/>
      <c r="AW33" s="913"/>
      <c r="AX33" s="913"/>
      <c r="AY33" s="913"/>
      <c r="AZ33" s="913"/>
      <c r="BA33" s="913"/>
      <c r="BB33" s="913"/>
      <c r="BC33" s="913"/>
      <c r="BD33" s="913"/>
      <c r="BE33" s="913"/>
      <c r="BF33" s="913"/>
      <c r="BG33" s="913"/>
      <c r="BH33" s="913"/>
      <c r="BI33" s="913"/>
      <c r="BJ33" s="913"/>
      <c r="BK33" s="913"/>
      <c r="BL33" s="913"/>
    </row>
    <row r="35" spans="34:64">
      <c r="AH35" s="913" t="s">
        <v>1073</v>
      </c>
      <c r="AI35" s="937">
        <v>1</v>
      </c>
      <c r="AJ35" s="937">
        <f t="shared" ref="AJ35:BL35" si="5">AI35+1</f>
        <v>2</v>
      </c>
      <c r="AK35" s="937">
        <f t="shared" si="5"/>
        <v>3</v>
      </c>
      <c r="AL35" s="937">
        <f t="shared" si="5"/>
        <v>4</v>
      </c>
      <c r="AM35" s="937">
        <f t="shared" si="5"/>
        <v>5</v>
      </c>
      <c r="AN35" s="937">
        <f t="shared" si="5"/>
        <v>6</v>
      </c>
      <c r="AO35" s="937">
        <f t="shared" si="5"/>
        <v>7</v>
      </c>
      <c r="AP35" s="937">
        <f t="shared" si="5"/>
        <v>8</v>
      </c>
      <c r="AQ35" s="937">
        <f t="shared" si="5"/>
        <v>9</v>
      </c>
      <c r="AR35" s="937">
        <f t="shared" si="5"/>
        <v>10</v>
      </c>
      <c r="AS35" s="937">
        <f t="shared" si="5"/>
        <v>11</v>
      </c>
      <c r="AT35" s="937">
        <f t="shared" si="5"/>
        <v>12</v>
      </c>
      <c r="AU35" s="937">
        <f t="shared" si="5"/>
        <v>13</v>
      </c>
      <c r="AV35" s="937">
        <f t="shared" si="5"/>
        <v>14</v>
      </c>
      <c r="AW35" s="937">
        <f t="shared" si="5"/>
        <v>15</v>
      </c>
      <c r="AX35" s="937">
        <f t="shared" si="5"/>
        <v>16</v>
      </c>
      <c r="AY35" s="937">
        <f t="shared" si="5"/>
        <v>17</v>
      </c>
      <c r="AZ35" s="937">
        <f t="shared" si="5"/>
        <v>18</v>
      </c>
      <c r="BA35" s="937">
        <f t="shared" si="5"/>
        <v>19</v>
      </c>
      <c r="BB35" s="937">
        <f t="shared" si="5"/>
        <v>20</v>
      </c>
      <c r="BC35" s="937">
        <f t="shared" si="5"/>
        <v>21</v>
      </c>
      <c r="BD35" s="937">
        <f t="shared" si="5"/>
        <v>22</v>
      </c>
      <c r="BE35" s="937">
        <f t="shared" si="5"/>
        <v>23</v>
      </c>
      <c r="BF35" s="937">
        <f t="shared" si="5"/>
        <v>24</v>
      </c>
      <c r="BG35" s="937">
        <f t="shared" si="5"/>
        <v>25</v>
      </c>
      <c r="BH35" s="937">
        <f t="shared" si="5"/>
        <v>26</v>
      </c>
      <c r="BI35" s="937">
        <f t="shared" si="5"/>
        <v>27</v>
      </c>
      <c r="BJ35" s="937">
        <f t="shared" si="5"/>
        <v>28</v>
      </c>
      <c r="BK35" s="937">
        <f t="shared" si="5"/>
        <v>29</v>
      </c>
      <c r="BL35" s="937">
        <f t="shared" si="5"/>
        <v>30</v>
      </c>
    </row>
    <row r="36" spans="34:64">
      <c r="AH36" s="913" t="s">
        <v>1074</v>
      </c>
      <c r="AI36" s="948" t="str">
        <f t="shared" ref="AI36:BL36" si="6">$H$32</f>
        <v/>
      </c>
      <c r="AJ36" s="948" t="str">
        <f t="shared" si="6"/>
        <v/>
      </c>
      <c r="AK36" s="948" t="str">
        <f t="shared" si="6"/>
        <v/>
      </c>
      <c r="AL36" s="948" t="str">
        <f t="shared" si="6"/>
        <v/>
      </c>
      <c r="AM36" s="948" t="str">
        <f t="shared" si="6"/>
        <v/>
      </c>
      <c r="AN36" s="948" t="str">
        <f t="shared" si="6"/>
        <v/>
      </c>
      <c r="AO36" s="948" t="str">
        <f t="shared" si="6"/>
        <v/>
      </c>
      <c r="AP36" s="948" t="str">
        <f t="shared" si="6"/>
        <v/>
      </c>
      <c r="AQ36" s="948" t="str">
        <f t="shared" si="6"/>
        <v/>
      </c>
      <c r="AR36" s="948" t="str">
        <f t="shared" si="6"/>
        <v/>
      </c>
      <c r="AS36" s="948" t="str">
        <f t="shared" si="6"/>
        <v/>
      </c>
      <c r="AT36" s="948" t="str">
        <f t="shared" si="6"/>
        <v/>
      </c>
      <c r="AU36" s="948" t="str">
        <f t="shared" si="6"/>
        <v/>
      </c>
      <c r="AV36" s="948" t="str">
        <f t="shared" si="6"/>
        <v/>
      </c>
      <c r="AW36" s="948" t="str">
        <f t="shared" si="6"/>
        <v/>
      </c>
      <c r="AX36" s="948" t="str">
        <f t="shared" si="6"/>
        <v/>
      </c>
      <c r="AY36" s="948" t="str">
        <f t="shared" si="6"/>
        <v/>
      </c>
      <c r="AZ36" s="948" t="str">
        <f t="shared" si="6"/>
        <v/>
      </c>
      <c r="BA36" s="948" t="str">
        <f t="shared" si="6"/>
        <v/>
      </c>
      <c r="BB36" s="948" t="str">
        <f t="shared" si="6"/>
        <v/>
      </c>
      <c r="BC36" s="948" t="str">
        <f t="shared" si="6"/>
        <v/>
      </c>
      <c r="BD36" s="948" t="str">
        <f t="shared" si="6"/>
        <v/>
      </c>
      <c r="BE36" s="948" t="str">
        <f t="shared" si="6"/>
        <v/>
      </c>
      <c r="BF36" s="948" t="str">
        <f t="shared" si="6"/>
        <v/>
      </c>
      <c r="BG36" s="948" t="str">
        <f t="shared" si="6"/>
        <v/>
      </c>
      <c r="BH36" s="948" t="str">
        <f t="shared" si="6"/>
        <v/>
      </c>
      <c r="BI36" s="948" t="str">
        <f t="shared" si="6"/>
        <v/>
      </c>
      <c r="BJ36" s="948" t="str">
        <f t="shared" si="6"/>
        <v/>
      </c>
      <c r="BK36" s="948" t="str">
        <f t="shared" si="6"/>
        <v/>
      </c>
      <c r="BL36" s="948" t="str">
        <f t="shared" si="6"/>
        <v/>
      </c>
    </row>
    <row r="37" spans="34:64">
      <c r="AH37" s="913" t="s">
        <v>864</v>
      </c>
      <c r="AI37" s="948" t="e">
        <f>AVERAGE(C62:AF62)</f>
        <v>#DIV/0!</v>
      </c>
      <c r="AJ37" s="948" t="e">
        <f t="shared" ref="AJ37:BL37" si="7">$AI$37</f>
        <v>#DIV/0!</v>
      </c>
      <c r="AK37" s="948" t="e">
        <f t="shared" si="7"/>
        <v>#DIV/0!</v>
      </c>
      <c r="AL37" s="948" t="e">
        <f t="shared" si="7"/>
        <v>#DIV/0!</v>
      </c>
      <c r="AM37" s="948" t="e">
        <f t="shared" si="7"/>
        <v>#DIV/0!</v>
      </c>
      <c r="AN37" s="948" t="e">
        <f t="shared" si="7"/>
        <v>#DIV/0!</v>
      </c>
      <c r="AO37" s="948" t="e">
        <f t="shared" si="7"/>
        <v>#DIV/0!</v>
      </c>
      <c r="AP37" s="948" t="e">
        <f t="shared" si="7"/>
        <v>#DIV/0!</v>
      </c>
      <c r="AQ37" s="948" t="e">
        <f t="shared" si="7"/>
        <v>#DIV/0!</v>
      </c>
      <c r="AR37" s="948" t="e">
        <f t="shared" si="7"/>
        <v>#DIV/0!</v>
      </c>
      <c r="AS37" s="948" t="e">
        <f t="shared" si="7"/>
        <v>#DIV/0!</v>
      </c>
      <c r="AT37" s="948" t="e">
        <f t="shared" si="7"/>
        <v>#DIV/0!</v>
      </c>
      <c r="AU37" s="948" t="e">
        <f t="shared" si="7"/>
        <v>#DIV/0!</v>
      </c>
      <c r="AV37" s="948" t="e">
        <f t="shared" si="7"/>
        <v>#DIV/0!</v>
      </c>
      <c r="AW37" s="948" t="e">
        <f t="shared" si="7"/>
        <v>#DIV/0!</v>
      </c>
      <c r="AX37" s="948" t="e">
        <f t="shared" si="7"/>
        <v>#DIV/0!</v>
      </c>
      <c r="AY37" s="948" t="e">
        <f t="shared" si="7"/>
        <v>#DIV/0!</v>
      </c>
      <c r="AZ37" s="948" t="e">
        <f t="shared" si="7"/>
        <v>#DIV/0!</v>
      </c>
      <c r="BA37" s="948" t="e">
        <f t="shared" si="7"/>
        <v>#DIV/0!</v>
      </c>
      <c r="BB37" s="948" t="e">
        <f t="shared" si="7"/>
        <v>#DIV/0!</v>
      </c>
      <c r="BC37" s="948" t="e">
        <f t="shared" si="7"/>
        <v>#DIV/0!</v>
      </c>
      <c r="BD37" s="948" t="e">
        <f t="shared" si="7"/>
        <v>#DIV/0!</v>
      </c>
      <c r="BE37" s="948" t="e">
        <f t="shared" si="7"/>
        <v>#DIV/0!</v>
      </c>
      <c r="BF37" s="948" t="e">
        <f t="shared" si="7"/>
        <v>#DIV/0!</v>
      </c>
      <c r="BG37" s="948" t="e">
        <f t="shared" si="7"/>
        <v>#DIV/0!</v>
      </c>
      <c r="BH37" s="948" t="e">
        <f t="shared" si="7"/>
        <v>#DIV/0!</v>
      </c>
      <c r="BI37" s="948" t="e">
        <f t="shared" si="7"/>
        <v>#DIV/0!</v>
      </c>
      <c r="BJ37" s="948" t="e">
        <f t="shared" si="7"/>
        <v>#DIV/0!</v>
      </c>
      <c r="BK37" s="948" t="e">
        <f t="shared" si="7"/>
        <v>#DIV/0!</v>
      </c>
      <c r="BL37" s="948" t="e">
        <f t="shared" si="7"/>
        <v>#DIV/0!</v>
      </c>
    </row>
    <row r="38" spans="34:64">
      <c r="AH38" s="913" t="s">
        <v>1081</v>
      </c>
      <c r="AI38" s="948" t="str">
        <f t="shared" ref="AI38:BL38" si="8">C62</f>
        <v/>
      </c>
      <c r="AJ38" s="948" t="str">
        <f t="shared" si="8"/>
        <v/>
      </c>
      <c r="AK38" s="948" t="str">
        <f t="shared" si="8"/>
        <v/>
      </c>
      <c r="AL38" s="948" t="str">
        <f t="shared" si="8"/>
        <v/>
      </c>
      <c r="AM38" s="948" t="str">
        <f t="shared" si="8"/>
        <v/>
      </c>
      <c r="AN38" s="948" t="str">
        <f t="shared" si="8"/>
        <v/>
      </c>
      <c r="AO38" s="948" t="str">
        <f t="shared" si="8"/>
        <v/>
      </c>
      <c r="AP38" s="948" t="str">
        <f t="shared" si="8"/>
        <v/>
      </c>
      <c r="AQ38" s="948" t="str">
        <f t="shared" si="8"/>
        <v/>
      </c>
      <c r="AR38" s="948" t="str">
        <f t="shared" si="8"/>
        <v/>
      </c>
      <c r="AS38" s="948" t="str">
        <f t="shared" si="8"/>
        <v/>
      </c>
      <c r="AT38" s="948" t="str">
        <f t="shared" si="8"/>
        <v/>
      </c>
      <c r="AU38" s="948" t="str">
        <f t="shared" si="8"/>
        <v/>
      </c>
      <c r="AV38" s="948" t="str">
        <f t="shared" si="8"/>
        <v/>
      </c>
      <c r="AW38" s="948" t="str">
        <f t="shared" si="8"/>
        <v/>
      </c>
      <c r="AX38" s="948" t="str">
        <f t="shared" si="8"/>
        <v/>
      </c>
      <c r="AY38" s="948" t="str">
        <f t="shared" si="8"/>
        <v/>
      </c>
      <c r="AZ38" s="948" t="str">
        <f t="shared" si="8"/>
        <v/>
      </c>
      <c r="BA38" s="948" t="str">
        <f t="shared" si="8"/>
        <v/>
      </c>
      <c r="BB38" s="948" t="str">
        <f t="shared" si="8"/>
        <v/>
      </c>
      <c r="BC38" s="948" t="str">
        <f t="shared" si="8"/>
        <v/>
      </c>
      <c r="BD38" s="948" t="str">
        <f t="shared" si="8"/>
        <v/>
      </c>
      <c r="BE38" s="948" t="str">
        <f t="shared" si="8"/>
        <v/>
      </c>
      <c r="BF38" s="948" t="str">
        <f t="shared" si="8"/>
        <v/>
      </c>
      <c r="BG38" s="948" t="str">
        <f t="shared" si="8"/>
        <v/>
      </c>
      <c r="BH38" s="948" t="str">
        <f t="shared" si="8"/>
        <v/>
      </c>
      <c r="BI38" s="948" t="str">
        <f t="shared" si="8"/>
        <v/>
      </c>
      <c r="BJ38" s="948" t="str">
        <f t="shared" si="8"/>
        <v/>
      </c>
      <c r="BK38" s="948" t="str">
        <f t="shared" si="8"/>
        <v/>
      </c>
      <c r="BL38" s="948" t="str">
        <f t="shared" si="8"/>
        <v/>
      </c>
    </row>
    <row r="39" spans="34:64">
      <c r="AH39" s="913" t="s">
        <v>1076</v>
      </c>
      <c r="AI39" s="948" t="str">
        <f t="shared" ref="AI39:BL39" si="9">$M$32</f>
        <v/>
      </c>
      <c r="AJ39" s="948" t="str">
        <f t="shared" si="9"/>
        <v/>
      </c>
      <c r="AK39" s="948" t="str">
        <f t="shared" si="9"/>
        <v/>
      </c>
      <c r="AL39" s="948" t="str">
        <f t="shared" si="9"/>
        <v/>
      </c>
      <c r="AM39" s="948" t="str">
        <f t="shared" si="9"/>
        <v/>
      </c>
      <c r="AN39" s="948" t="str">
        <f t="shared" si="9"/>
        <v/>
      </c>
      <c r="AO39" s="948" t="str">
        <f t="shared" si="9"/>
        <v/>
      </c>
      <c r="AP39" s="948" t="str">
        <f t="shared" si="9"/>
        <v/>
      </c>
      <c r="AQ39" s="948" t="str">
        <f t="shared" si="9"/>
        <v/>
      </c>
      <c r="AR39" s="948" t="str">
        <f t="shared" si="9"/>
        <v/>
      </c>
      <c r="AS39" s="948" t="str">
        <f t="shared" si="9"/>
        <v/>
      </c>
      <c r="AT39" s="948" t="str">
        <f t="shared" si="9"/>
        <v/>
      </c>
      <c r="AU39" s="948" t="str">
        <f t="shared" si="9"/>
        <v/>
      </c>
      <c r="AV39" s="948" t="str">
        <f t="shared" si="9"/>
        <v/>
      </c>
      <c r="AW39" s="948" t="str">
        <f t="shared" si="9"/>
        <v/>
      </c>
      <c r="AX39" s="948" t="str">
        <f t="shared" si="9"/>
        <v/>
      </c>
      <c r="AY39" s="948" t="str">
        <f t="shared" si="9"/>
        <v/>
      </c>
      <c r="AZ39" s="948" t="str">
        <f t="shared" si="9"/>
        <v/>
      </c>
      <c r="BA39" s="948" t="str">
        <f t="shared" si="9"/>
        <v/>
      </c>
      <c r="BB39" s="948" t="str">
        <f t="shared" si="9"/>
        <v/>
      </c>
      <c r="BC39" s="948" t="str">
        <f t="shared" si="9"/>
        <v/>
      </c>
      <c r="BD39" s="948" t="str">
        <f t="shared" si="9"/>
        <v/>
      </c>
      <c r="BE39" s="948" t="str">
        <f t="shared" si="9"/>
        <v/>
      </c>
      <c r="BF39" s="948" t="str">
        <f t="shared" si="9"/>
        <v/>
      </c>
      <c r="BG39" s="948" t="str">
        <f t="shared" si="9"/>
        <v/>
      </c>
      <c r="BH39" s="948" t="str">
        <f t="shared" si="9"/>
        <v/>
      </c>
      <c r="BI39" s="948" t="str">
        <f t="shared" si="9"/>
        <v/>
      </c>
      <c r="BJ39" s="948" t="str">
        <f t="shared" si="9"/>
        <v/>
      </c>
      <c r="BK39" s="948" t="str">
        <f t="shared" si="9"/>
        <v/>
      </c>
      <c r="BL39" s="948" t="str">
        <f t="shared" si="9"/>
        <v/>
      </c>
    </row>
    <row r="53" spans="1:119" s="119" customFormat="1" ht="18" customHeight="1">
      <c r="A53" s="288"/>
      <c r="B53" s="289"/>
      <c r="C53" s="1711" t="s">
        <v>1061</v>
      </c>
      <c r="D53" s="1712"/>
      <c r="E53" s="1712"/>
      <c r="F53" s="1712"/>
      <c r="G53" s="1712"/>
      <c r="H53" s="1712"/>
      <c r="I53" s="1712"/>
      <c r="J53" s="1712"/>
      <c r="K53" s="1712"/>
      <c r="L53" s="1713"/>
      <c r="M53" s="1711" t="s">
        <v>1062</v>
      </c>
      <c r="N53" s="1712"/>
      <c r="O53" s="1712"/>
      <c r="P53" s="1712"/>
      <c r="Q53" s="1712"/>
      <c r="R53" s="1712"/>
      <c r="S53" s="1712"/>
      <c r="T53" s="1712"/>
      <c r="U53" s="1712"/>
      <c r="V53" s="1713"/>
      <c r="W53" s="1711" t="s">
        <v>1063</v>
      </c>
      <c r="X53" s="1712"/>
      <c r="Y53" s="1712"/>
      <c r="Z53" s="1712"/>
      <c r="AA53" s="1712"/>
      <c r="AB53" s="1712"/>
      <c r="AC53" s="1712"/>
      <c r="AD53" s="1712"/>
      <c r="AE53" s="1712"/>
      <c r="AF53" s="1713"/>
      <c r="AG53" s="949"/>
      <c r="AH53" s="913"/>
      <c r="AI53" s="913"/>
      <c r="AJ53" s="913"/>
      <c r="AK53" s="913"/>
      <c r="AL53" s="913"/>
      <c r="AM53" s="913"/>
      <c r="AN53" s="913"/>
      <c r="AO53" s="913"/>
      <c r="AP53" s="913"/>
      <c r="AQ53" s="913"/>
      <c r="AR53" s="913"/>
      <c r="AS53" s="913"/>
      <c r="AT53" s="913"/>
      <c r="AU53" s="913"/>
      <c r="AV53" s="913"/>
      <c r="AW53" s="913"/>
      <c r="AX53" s="913"/>
      <c r="AY53" s="913"/>
      <c r="AZ53" s="913"/>
      <c r="BA53" s="913"/>
      <c r="BB53" s="913"/>
      <c r="BC53" s="913"/>
      <c r="BD53" s="913"/>
      <c r="BE53" s="913"/>
      <c r="BF53" s="913"/>
      <c r="BG53" s="913"/>
      <c r="BH53" s="913"/>
      <c r="BI53" s="913"/>
      <c r="BJ53" s="913"/>
      <c r="BK53" s="913"/>
      <c r="BL53" s="913"/>
      <c r="BM53" s="949"/>
      <c r="BN53" s="949"/>
      <c r="BO53" s="949"/>
      <c r="BP53" s="949"/>
      <c r="BQ53" s="949"/>
      <c r="BR53" s="949"/>
      <c r="BS53" s="949"/>
      <c r="BT53" s="949"/>
      <c r="BU53" s="949"/>
      <c r="BV53" s="949"/>
      <c r="BW53" s="949"/>
      <c r="BX53" s="949"/>
      <c r="BY53" s="949"/>
      <c r="BZ53" s="949"/>
      <c r="CA53" s="949"/>
      <c r="CB53" s="949"/>
      <c r="CC53" s="949"/>
      <c r="CD53" s="949"/>
      <c r="CE53" s="949"/>
      <c r="CF53" s="949"/>
      <c r="CG53" s="949"/>
      <c r="CH53" s="949"/>
      <c r="CI53" s="949"/>
      <c r="CJ53" s="949"/>
      <c r="CK53" s="949"/>
      <c r="CL53" s="949"/>
      <c r="CM53" s="949"/>
      <c r="CN53" s="949"/>
      <c r="CO53" s="949"/>
      <c r="CP53" s="949"/>
      <c r="CQ53" s="949"/>
      <c r="CR53" s="949"/>
      <c r="CS53" s="949"/>
      <c r="CT53" s="949"/>
      <c r="CU53" s="949"/>
      <c r="CV53" s="949"/>
      <c r="CW53" s="949"/>
      <c r="CX53" s="949"/>
      <c r="CY53" s="949"/>
      <c r="CZ53" s="949"/>
      <c r="DA53" s="949"/>
      <c r="DB53" s="949"/>
      <c r="DC53" s="949"/>
      <c r="DD53" s="949"/>
      <c r="DE53" s="949"/>
      <c r="DF53" s="949"/>
      <c r="DG53" s="949"/>
      <c r="DH53" s="949"/>
      <c r="DI53" s="949"/>
      <c r="DJ53" s="949"/>
      <c r="DK53" s="949"/>
      <c r="DL53" s="949"/>
      <c r="DM53" s="949"/>
      <c r="DN53" s="949"/>
      <c r="DO53" s="949"/>
    </row>
    <row r="54" spans="1:119" s="119" customFormat="1" ht="24.95" customHeight="1">
      <c r="A54" s="1709" t="s">
        <v>40</v>
      </c>
      <c r="B54" s="1710"/>
      <c r="C54" s="290">
        <v>1</v>
      </c>
      <c r="D54" s="290">
        <f t="shared" ref="D54:L54" si="10">C54+1</f>
        <v>2</v>
      </c>
      <c r="E54" s="290">
        <f t="shared" si="10"/>
        <v>3</v>
      </c>
      <c r="F54" s="290">
        <f t="shared" si="10"/>
        <v>4</v>
      </c>
      <c r="G54" s="290">
        <f t="shared" si="10"/>
        <v>5</v>
      </c>
      <c r="H54" s="290">
        <f t="shared" si="10"/>
        <v>6</v>
      </c>
      <c r="I54" s="290">
        <f t="shared" si="10"/>
        <v>7</v>
      </c>
      <c r="J54" s="290">
        <f t="shared" si="10"/>
        <v>8</v>
      </c>
      <c r="K54" s="290">
        <f t="shared" si="10"/>
        <v>9</v>
      </c>
      <c r="L54" s="290">
        <f t="shared" si="10"/>
        <v>10</v>
      </c>
      <c r="M54" s="290">
        <v>1</v>
      </c>
      <c r="N54" s="290">
        <f t="shared" ref="N54:V54" si="11">M54+1</f>
        <v>2</v>
      </c>
      <c r="O54" s="290">
        <f t="shared" si="11"/>
        <v>3</v>
      </c>
      <c r="P54" s="290">
        <f t="shared" si="11"/>
        <v>4</v>
      </c>
      <c r="Q54" s="290">
        <f t="shared" si="11"/>
        <v>5</v>
      </c>
      <c r="R54" s="290">
        <f t="shared" si="11"/>
        <v>6</v>
      </c>
      <c r="S54" s="290">
        <f t="shared" si="11"/>
        <v>7</v>
      </c>
      <c r="T54" s="290">
        <f t="shared" si="11"/>
        <v>8</v>
      </c>
      <c r="U54" s="290">
        <f t="shared" si="11"/>
        <v>9</v>
      </c>
      <c r="V54" s="290">
        <f t="shared" si="11"/>
        <v>10</v>
      </c>
      <c r="W54" s="290">
        <v>1</v>
      </c>
      <c r="X54" s="290">
        <f t="shared" ref="X54:AF54" si="12">W54+1</f>
        <v>2</v>
      </c>
      <c r="Y54" s="290">
        <f t="shared" si="12"/>
        <v>3</v>
      </c>
      <c r="Z54" s="290">
        <f t="shared" si="12"/>
        <v>4</v>
      </c>
      <c r="AA54" s="290">
        <f t="shared" si="12"/>
        <v>5</v>
      </c>
      <c r="AB54" s="290">
        <f t="shared" si="12"/>
        <v>6</v>
      </c>
      <c r="AC54" s="290">
        <f t="shared" si="12"/>
        <v>7</v>
      </c>
      <c r="AD54" s="290">
        <f t="shared" si="12"/>
        <v>8</v>
      </c>
      <c r="AE54" s="290">
        <f t="shared" si="12"/>
        <v>9</v>
      </c>
      <c r="AF54" s="290">
        <f t="shared" si="12"/>
        <v>10</v>
      </c>
      <c r="AG54" s="949"/>
      <c r="AH54" s="913"/>
      <c r="AI54" s="913"/>
      <c r="AJ54" s="913"/>
      <c r="AK54" s="913"/>
      <c r="AL54" s="913"/>
      <c r="AM54" s="913"/>
      <c r="AN54" s="913"/>
      <c r="AO54" s="913"/>
      <c r="AP54" s="913"/>
      <c r="AQ54" s="913"/>
      <c r="AR54" s="913"/>
      <c r="AS54" s="913"/>
      <c r="AT54" s="913"/>
      <c r="AU54" s="913"/>
      <c r="AV54" s="913"/>
      <c r="AW54" s="913"/>
      <c r="AX54" s="913"/>
      <c r="AY54" s="913"/>
      <c r="AZ54" s="913"/>
      <c r="BA54" s="913"/>
      <c r="BB54" s="913"/>
      <c r="BC54" s="913"/>
      <c r="BD54" s="913"/>
      <c r="BE54" s="913"/>
      <c r="BF54" s="913"/>
      <c r="BG54" s="913"/>
      <c r="BH54" s="913"/>
      <c r="BI54" s="913"/>
      <c r="BJ54" s="913"/>
      <c r="BK54" s="913"/>
      <c r="BL54" s="913"/>
      <c r="BM54" s="949"/>
      <c r="BN54" s="949"/>
      <c r="BO54" s="949"/>
      <c r="BP54" s="949"/>
      <c r="BQ54" s="949"/>
      <c r="BR54" s="949"/>
      <c r="BS54" s="949"/>
      <c r="BT54" s="949"/>
      <c r="BU54" s="949"/>
      <c r="BV54" s="949"/>
      <c r="BW54" s="949"/>
      <c r="BX54" s="949"/>
      <c r="BY54" s="949"/>
      <c r="BZ54" s="949"/>
      <c r="CA54" s="949"/>
      <c r="CB54" s="949"/>
      <c r="CC54" s="949"/>
      <c r="CD54" s="949"/>
      <c r="CE54" s="949"/>
      <c r="CF54" s="949"/>
      <c r="CG54" s="949"/>
      <c r="CH54" s="949"/>
      <c r="CI54" s="949"/>
      <c r="CJ54" s="949"/>
      <c r="CK54" s="949"/>
      <c r="CL54" s="949"/>
      <c r="CM54" s="949"/>
      <c r="CN54" s="949"/>
      <c r="CO54" s="949"/>
      <c r="CP54" s="949"/>
      <c r="CQ54" s="949"/>
      <c r="CR54" s="949"/>
      <c r="CS54" s="949"/>
      <c r="CT54" s="949"/>
      <c r="CU54" s="949"/>
      <c r="CV54" s="949"/>
      <c r="CW54" s="949"/>
      <c r="CX54" s="949"/>
      <c r="CY54" s="949"/>
      <c r="CZ54" s="949"/>
      <c r="DA54" s="949"/>
      <c r="DB54" s="949"/>
      <c r="DC54" s="949"/>
      <c r="DD54" s="949"/>
      <c r="DE54" s="949"/>
      <c r="DF54" s="949"/>
      <c r="DG54" s="949"/>
      <c r="DH54" s="949"/>
      <c r="DI54" s="949"/>
      <c r="DJ54" s="949"/>
      <c r="DK54" s="949"/>
      <c r="DL54" s="949"/>
      <c r="DM54" s="949"/>
      <c r="DN54" s="949"/>
      <c r="DO54" s="949"/>
    </row>
    <row r="55" spans="1:119" s="119" customFormat="1" ht="23.25" customHeight="1">
      <c r="A55" s="950" t="s">
        <v>798</v>
      </c>
      <c r="B55" s="291">
        <v>1</v>
      </c>
      <c r="C55" s="292"/>
      <c r="D55" s="292"/>
      <c r="E55" s="292"/>
      <c r="F55" s="292"/>
      <c r="G55" s="292"/>
      <c r="H55" s="292"/>
      <c r="I55" s="292"/>
      <c r="J55" s="292"/>
      <c r="K55" s="292"/>
      <c r="L55" s="292"/>
      <c r="M55" s="292"/>
      <c r="N55" s="292"/>
      <c r="O55" s="292"/>
      <c r="P55" s="292"/>
      <c r="Q55" s="292"/>
      <c r="R55" s="292"/>
      <c r="S55" s="292"/>
      <c r="T55" s="292"/>
      <c r="U55" s="292"/>
      <c r="V55" s="292"/>
      <c r="W55" s="292"/>
      <c r="X55" s="292"/>
      <c r="Y55" s="292"/>
      <c r="Z55" s="292"/>
      <c r="AA55" s="292"/>
      <c r="AB55" s="292"/>
      <c r="AC55" s="292"/>
      <c r="AD55" s="292"/>
      <c r="AE55" s="292"/>
      <c r="AF55" s="292"/>
      <c r="AG55" s="949"/>
      <c r="AH55" s="949"/>
      <c r="AI55" s="949"/>
      <c r="AJ55" s="949"/>
      <c r="AK55" s="949"/>
      <c r="AL55" s="949"/>
      <c r="AM55" s="949"/>
      <c r="AN55" s="949"/>
      <c r="AO55" s="949"/>
      <c r="AP55" s="949"/>
      <c r="AQ55" s="949"/>
      <c r="AR55" s="949"/>
      <c r="AS55" s="949"/>
      <c r="AT55" s="949"/>
      <c r="AU55" s="949"/>
      <c r="AV55" s="949"/>
      <c r="AW55" s="949"/>
      <c r="AX55" s="949"/>
      <c r="AY55" s="949"/>
      <c r="AZ55" s="949"/>
      <c r="BA55" s="949"/>
      <c r="BB55" s="949"/>
      <c r="BC55" s="949"/>
      <c r="BD55" s="949"/>
      <c r="BE55" s="949"/>
      <c r="BF55" s="949"/>
      <c r="BG55" s="949"/>
      <c r="BH55" s="949"/>
      <c r="BI55" s="949"/>
      <c r="BJ55" s="949"/>
      <c r="BK55" s="949"/>
      <c r="BL55" s="949"/>
      <c r="BM55" s="949"/>
      <c r="BN55" s="949"/>
      <c r="BO55" s="949"/>
      <c r="BP55" s="949"/>
      <c r="BQ55" s="949"/>
      <c r="BR55" s="949"/>
      <c r="BS55" s="949"/>
      <c r="BT55" s="949"/>
      <c r="BU55" s="949"/>
      <c r="BV55" s="949"/>
      <c r="BW55" s="949"/>
      <c r="BX55" s="949"/>
      <c r="BY55" s="949"/>
      <c r="BZ55" s="949"/>
      <c r="CA55" s="949"/>
      <c r="CB55" s="949"/>
      <c r="CC55" s="949"/>
      <c r="CD55" s="949"/>
      <c r="CE55" s="949"/>
      <c r="CF55" s="949"/>
      <c r="CG55" s="949"/>
      <c r="CH55" s="949"/>
      <c r="CI55" s="949"/>
      <c r="CJ55" s="949"/>
      <c r="CK55" s="949"/>
      <c r="CL55" s="949"/>
      <c r="CM55" s="949"/>
      <c r="CN55" s="949"/>
      <c r="CO55" s="949"/>
      <c r="CP55" s="949"/>
      <c r="CQ55" s="949"/>
      <c r="CR55" s="949"/>
      <c r="CS55" s="949"/>
      <c r="CT55" s="949"/>
      <c r="CU55" s="949"/>
      <c r="CV55" s="949"/>
      <c r="CW55" s="949"/>
      <c r="CX55" s="949"/>
      <c r="CY55" s="949"/>
      <c r="CZ55" s="949"/>
      <c r="DA55" s="949"/>
      <c r="DB55" s="949"/>
      <c r="DC55" s="949"/>
      <c r="DD55" s="949"/>
      <c r="DE55" s="949"/>
      <c r="DF55" s="949"/>
      <c r="DG55" s="949"/>
      <c r="DH55" s="949"/>
      <c r="DI55" s="949"/>
      <c r="DJ55" s="949"/>
      <c r="DK55" s="949"/>
      <c r="DL55" s="949"/>
      <c r="DM55" s="949"/>
      <c r="DN55" s="949"/>
      <c r="DO55" s="949"/>
    </row>
    <row r="56" spans="1:119" s="119" customFormat="1" ht="23.25" customHeight="1">
      <c r="A56" s="951" t="s">
        <v>1082</v>
      </c>
      <c r="B56" s="293">
        <v>2</v>
      </c>
      <c r="C56" s="292"/>
      <c r="D56" s="292"/>
      <c r="E56" s="292"/>
      <c r="F56" s="292"/>
      <c r="G56" s="292"/>
      <c r="H56" s="292"/>
      <c r="I56" s="292"/>
      <c r="J56" s="292"/>
      <c r="K56" s="292"/>
      <c r="L56" s="292"/>
      <c r="M56" s="292"/>
      <c r="N56" s="292"/>
      <c r="O56" s="292"/>
      <c r="P56" s="292"/>
      <c r="Q56" s="292"/>
      <c r="R56" s="292"/>
      <c r="S56" s="292"/>
      <c r="T56" s="292"/>
      <c r="U56" s="292"/>
      <c r="V56" s="292"/>
      <c r="W56" s="292"/>
      <c r="X56" s="292"/>
      <c r="Y56" s="292"/>
      <c r="Z56" s="292"/>
      <c r="AA56" s="292"/>
      <c r="AB56" s="292"/>
      <c r="AC56" s="292"/>
      <c r="AD56" s="292"/>
      <c r="AE56" s="292"/>
      <c r="AF56" s="292"/>
      <c r="AG56" s="949"/>
      <c r="AH56" s="949"/>
      <c r="AI56" s="949"/>
      <c r="AJ56" s="949"/>
      <c r="AK56" s="949"/>
      <c r="AL56" s="949"/>
      <c r="AM56" s="949"/>
      <c r="AN56" s="949"/>
      <c r="AO56" s="949"/>
      <c r="AP56" s="949"/>
      <c r="AQ56" s="949"/>
      <c r="AR56" s="949"/>
      <c r="AS56" s="949"/>
      <c r="AT56" s="949"/>
      <c r="AU56" s="949"/>
      <c r="AV56" s="949"/>
      <c r="AW56" s="949"/>
      <c r="AX56" s="949"/>
      <c r="AY56" s="949"/>
      <c r="AZ56" s="949"/>
      <c r="BA56" s="949"/>
      <c r="BB56" s="949"/>
      <c r="BC56" s="949"/>
      <c r="BD56" s="949"/>
      <c r="BE56" s="949"/>
      <c r="BF56" s="949"/>
      <c r="BG56" s="949"/>
      <c r="BH56" s="949"/>
      <c r="BI56" s="949"/>
      <c r="BJ56" s="949"/>
      <c r="BK56" s="949"/>
      <c r="BL56" s="949"/>
      <c r="BM56" s="949"/>
      <c r="BN56" s="949"/>
      <c r="BO56" s="949"/>
      <c r="BP56" s="949"/>
      <c r="BQ56" s="949"/>
      <c r="BR56" s="949"/>
      <c r="BS56" s="949"/>
      <c r="BT56" s="949"/>
      <c r="BU56" s="949"/>
      <c r="BV56" s="949"/>
      <c r="BW56" s="949"/>
      <c r="BX56" s="949"/>
      <c r="BY56" s="949"/>
      <c r="BZ56" s="949"/>
      <c r="CA56" s="949"/>
      <c r="CB56" s="949"/>
      <c r="CC56" s="949"/>
      <c r="CD56" s="949"/>
      <c r="CE56" s="949"/>
      <c r="CF56" s="949"/>
      <c r="CG56" s="949"/>
      <c r="CH56" s="949"/>
      <c r="CI56" s="949"/>
      <c r="CJ56" s="949"/>
      <c r="CK56" s="949"/>
      <c r="CL56" s="949"/>
      <c r="CM56" s="949"/>
      <c r="CN56" s="949"/>
      <c r="CO56" s="949"/>
      <c r="CP56" s="949"/>
      <c r="CQ56" s="949"/>
      <c r="CR56" s="949"/>
      <c r="CS56" s="949"/>
      <c r="CT56" s="949"/>
      <c r="CU56" s="949"/>
      <c r="CV56" s="949"/>
      <c r="CW56" s="949"/>
      <c r="CX56" s="949"/>
      <c r="CY56" s="949"/>
      <c r="CZ56" s="949"/>
      <c r="DA56" s="949"/>
      <c r="DB56" s="949"/>
      <c r="DC56" s="949"/>
      <c r="DD56" s="949"/>
      <c r="DE56" s="949"/>
      <c r="DF56" s="949"/>
      <c r="DG56" s="949"/>
      <c r="DH56" s="949"/>
      <c r="DI56" s="949"/>
      <c r="DJ56" s="949"/>
      <c r="DK56" s="949"/>
      <c r="DL56" s="949"/>
      <c r="DM56" s="949"/>
      <c r="DN56" s="949"/>
      <c r="DO56" s="949"/>
    </row>
    <row r="57" spans="1:119" s="119" customFormat="1" ht="23.25" customHeight="1">
      <c r="A57" s="951" t="s">
        <v>1083</v>
      </c>
      <c r="B57" s="293">
        <v>3</v>
      </c>
      <c r="C57" s="292"/>
      <c r="D57" s="292"/>
      <c r="E57" s="292"/>
      <c r="F57" s="292"/>
      <c r="G57" s="292"/>
      <c r="H57" s="292"/>
      <c r="I57" s="292"/>
      <c r="J57" s="292"/>
      <c r="K57" s="292"/>
      <c r="L57" s="292"/>
      <c r="M57" s="292"/>
      <c r="N57" s="292"/>
      <c r="O57" s="292"/>
      <c r="P57" s="292"/>
      <c r="Q57" s="292"/>
      <c r="R57" s="292"/>
      <c r="S57" s="292"/>
      <c r="T57" s="292"/>
      <c r="U57" s="292"/>
      <c r="V57" s="292"/>
      <c r="W57" s="292"/>
      <c r="X57" s="292"/>
      <c r="Y57" s="292"/>
      <c r="Z57" s="292"/>
      <c r="AA57" s="292"/>
      <c r="AB57" s="292"/>
      <c r="AC57" s="292"/>
      <c r="AD57" s="292"/>
      <c r="AE57" s="292"/>
      <c r="AF57" s="292"/>
      <c r="AG57" s="949"/>
      <c r="AH57" s="949"/>
      <c r="AI57" s="949"/>
      <c r="AJ57" s="949"/>
      <c r="AK57" s="949"/>
      <c r="AL57" s="949"/>
      <c r="AM57" s="949"/>
      <c r="AN57" s="949"/>
      <c r="AO57" s="949"/>
      <c r="AP57" s="949"/>
      <c r="AQ57" s="949"/>
      <c r="AR57" s="949"/>
      <c r="AS57" s="949"/>
      <c r="AT57" s="949"/>
      <c r="AU57" s="949"/>
      <c r="AV57" s="949"/>
      <c r="AW57" s="949"/>
      <c r="AX57" s="949"/>
      <c r="AY57" s="949"/>
      <c r="AZ57" s="949"/>
      <c r="BA57" s="949"/>
      <c r="BB57" s="949"/>
      <c r="BC57" s="949"/>
      <c r="BD57" s="949"/>
      <c r="BE57" s="949"/>
      <c r="BF57" s="949"/>
      <c r="BG57" s="949"/>
      <c r="BH57" s="949"/>
      <c r="BI57" s="949"/>
      <c r="BJ57" s="949"/>
      <c r="BK57" s="949"/>
      <c r="BL57" s="949"/>
      <c r="BM57" s="949"/>
      <c r="BN57" s="949"/>
      <c r="BO57" s="949"/>
      <c r="BP57" s="949"/>
      <c r="BQ57" s="949"/>
      <c r="BR57" s="949"/>
      <c r="BS57" s="949"/>
      <c r="BT57" s="949"/>
      <c r="BU57" s="949"/>
      <c r="BV57" s="949"/>
      <c r="BW57" s="949"/>
      <c r="BX57" s="949"/>
      <c r="BY57" s="949"/>
      <c r="BZ57" s="949"/>
      <c r="CA57" s="949"/>
      <c r="CB57" s="949"/>
      <c r="CC57" s="949"/>
      <c r="CD57" s="949"/>
      <c r="CE57" s="949"/>
      <c r="CF57" s="949"/>
      <c r="CG57" s="949"/>
      <c r="CH57" s="949"/>
      <c r="CI57" s="949"/>
      <c r="CJ57" s="949"/>
      <c r="CK57" s="949"/>
      <c r="CL57" s="949"/>
      <c r="CM57" s="949"/>
      <c r="CN57" s="949"/>
      <c r="CO57" s="949"/>
      <c r="CP57" s="949"/>
      <c r="CQ57" s="949"/>
      <c r="CR57" s="949"/>
      <c r="CS57" s="949"/>
      <c r="CT57" s="949"/>
      <c r="CU57" s="949"/>
      <c r="CV57" s="949"/>
      <c r="CW57" s="949"/>
      <c r="CX57" s="949"/>
      <c r="CY57" s="949"/>
      <c r="CZ57" s="949"/>
      <c r="DA57" s="949"/>
      <c r="DB57" s="949"/>
      <c r="DC57" s="949"/>
      <c r="DD57" s="949"/>
      <c r="DE57" s="949"/>
      <c r="DF57" s="949"/>
      <c r="DG57" s="949"/>
      <c r="DH57" s="949"/>
      <c r="DI57" s="949"/>
      <c r="DJ57" s="949"/>
      <c r="DK57" s="949"/>
      <c r="DL57" s="949"/>
      <c r="DM57" s="949"/>
      <c r="DN57" s="949"/>
      <c r="DO57" s="949"/>
    </row>
    <row r="58" spans="1:119" s="119" customFormat="1" ht="23.25" customHeight="1">
      <c r="A58" s="951" t="s">
        <v>1084</v>
      </c>
      <c r="B58" s="293">
        <v>4</v>
      </c>
      <c r="C58" s="292"/>
      <c r="D58" s="292"/>
      <c r="E58" s="292"/>
      <c r="F58" s="292"/>
      <c r="G58" s="292"/>
      <c r="H58" s="292"/>
      <c r="I58" s="292"/>
      <c r="J58" s="292"/>
      <c r="K58" s="292"/>
      <c r="L58" s="292"/>
      <c r="M58" s="292"/>
      <c r="N58" s="292"/>
      <c r="O58" s="292"/>
      <c r="P58" s="292"/>
      <c r="Q58" s="292"/>
      <c r="R58" s="292"/>
      <c r="S58" s="292"/>
      <c r="T58" s="292"/>
      <c r="U58" s="292"/>
      <c r="V58" s="292"/>
      <c r="W58" s="292"/>
      <c r="X58" s="292"/>
      <c r="Y58" s="292"/>
      <c r="Z58" s="292"/>
      <c r="AA58" s="292"/>
      <c r="AB58" s="292"/>
      <c r="AC58" s="292"/>
      <c r="AD58" s="292"/>
      <c r="AE58" s="292"/>
      <c r="AF58" s="292"/>
      <c r="AG58" s="949"/>
      <c r="AH58" s="949"/>
      <c r="AI58" s="949"/>
      <c r="AJ58" s="949"/>
      <c r="AK58" s="949"/>
      <c r="AL58" s="949"/>
      <c r="AM58" s="949"/>
      <c r="AN58" s="949"/>
      <c r="AO58" s="949"/>
      <c r="AP58" s="949"/>
      <c r="AQ58" s="949"/>
      <c r="AR58" s="949"/>
      <c r="AS58" s="949"/>
      <c r="AT58" s="949"/>
      <c r="AU58" s="949"/>
      <c r="AV58" s="949"/>
      <c r="AW58" s="949"/>
      <c r="AX58" s="949"/>
      <c r="AY58" s="949"/>
      <c r="AZ58" s="949"/>
      <c r="BA58" s="949"/>
      <c r="BB58" s="949"/>
      <c r="BC58" s="949"/>
      <c r="BD58" s="949"/>
      <c r="BE58" s="949"/>
      <c r="BF58" s="949"/>
      <c r="BG58" s="949"/>
      <c r="BH58" s="949"/>
      <c r="BI58" s="949"/>
      <c r="BJ58" s="949"/>
      <c r="BK58" s="949"/>
      <c r="BL58" s="949"/>
      <c r="BM58" s="949"/>
      <c r="BN58" s="949"/>
      <c r="BO58" s="949"/>
      <c r="BP58" s="949"/>
      <c r="BQ58" s="949"/>
      <c r="BR58" s="949"/>
      <c r="BS58" s="949"/>
      <c r="BT58" s="949"/>
      <c r="BU58" s="949"/>
      <c r="BV58" s="949"/>
      <c r="BW58" s="949"/>
      <c r="BX58" s="949"/>
      <c r="BY58" s="949"/>
      <c r="BZ58" s="949"/>
      <c r="CA58" s="949"/>
      <c r="CB58" s="949"/>
      <c r="CC58" s="949"/>
      <c r="CD58" s="949"/>
      <c r="CE58" s="949"/>
      <c r="CF58" s="949"/>
      <c r="CG58" s="949"/>
      <c r="CH58" s="949"/>
      <c r="CI58" s="949"/>
      <c r="CJ58" s="949"/>
      <c r="CK58" s="949"/>
      <c r="CL58" s="949"/>
      <c r="CM58" s="949"/>
      <c r="CN58" s="949"/>
      <c r="CO58" s="949"/>
      <c r="CP58" s="949"/>
      <c r="CQ58" s="949"/>
      <c r="CR58" s="949"/>
      <c r="CS58" s="949"/>
      <c r="CT58" s="949"/>
      <c r="CU58" s="949"/>
      <c r="CV58" s="949"/>
      <c r="CW58" s="949"/>
      <c r="CX58" s="949"/>
      <c r="CY58" s="949"/>
      <c r="CZ58" s="949"/>
      <c r="DA58" s="949"/>
      <c r="DB58" s="949"/>
      <c r="DC58" s="949"/>
      <c r="DD58" s="949"/>
      <c r="DE58" s="949"/>
      <c r="DF58" s="949"/>
      <c r="DG58" s="949"/>
      <c r="DH58" s="949"/>
      <c r="DI58" s="949"/>
      <c r="DJ58" s="949"/>
      <c r="DK58" s="949"/>
      <c r="DL58" s="949"/>
      <c r="DM58" s="949"/>
      <c r="DN58" s="949"/>
      <c r="DO58" s="949"/>
    </row>
    <row r="59" spans="1:119" s="119" customFormat="1" ht="23.25" customHeight="1">
      <c r="A59" s="952" t="s">
        <v>84</v>
      </c>
      <c r="B59" s="293">
        <v>5</v>
      </c>
      <c r="C59" s="292"/>
      <c r="D59" s="292"/>
      <c r="E59" s="292"/>
      <c r="F59" s="292"/>
      <c r="G59" s="292"/>
      <c r="H59" s="292"/>
      <c r="I59" s="292"/>
      <c r="J59" s="292"/>
      <c r="K59" s="292"/>
      <c r="L59" s="292"/>
      <c r="M59" s="292"/>
      <c r="N59" s="292"/>
      <c r="O59" s="292"/>
      <c r="P59" s="292"/>
      <c r="Q59" s="292"/>
      <c r="R59" s="292"/>
      <c r="S59" s="292"/>
      <c r="T59" s="292"/>
      <c r="U59" s="292"/>
      <c r="V59" s="292"/>
      <c r="W59" s="292"/>
      <c r="X59" s="292"/>
      <c r="Y59" s="292"/>
      <c r="Z59" s="292"/>
      <c r="AA59" s="292"/>
      <c r="AB59" s="292"/>
      <c r="AC59" s="292"/>
      <c r="AD59" s="292"/>
      <c r="AE59" s="292"/>
      <c r="AF59" s="292"/>
      <c r="AG59" s="949"/>
      <c r="AH59" s="949"/>
      <c r="AI59" s="949"/>
      <c r="AJ59" s="949"/>
      <c r="AK59" s="949"/>
      <c r="AL59" s="949"/>
      <c r="AM59" s="949"/>
      <c r="AN59" s="949"/>
      <c r="AO59" s="949"/>
      <c r="AP59" s="949"/>
      <c r="AQ59" s="949"/>
      <c r="AR59" s="949"/>
      <c r="AS59" s="949"/>
      <c r="AT59" s="949"/>
      <c r="AU59" s="949"/>
      <c r="AV59" s="949"/>
      <c r="AW59" s="949"/>
      <c r="AX59" s="949"/>
      <c r="AY59" s="949"/>
      <c r="AZ59" s="949"/>
      <c r="BA59" s="949"/>
      <c r="BB59" s="949"/>
      <c r="BC59" s="949"/>
      <c r="BD59" s="949"/>
      <c r="BE59" s="949"/>
      <c r="BF59" s="949"/>
      <c r="BG59" s="949"/>
      <c r="BH59" s="949"/>
      <c r="BI59" s="949"/>
      <c r="BJ59" s="949"/>
      <c r="BK59" s="949"/>
      <c r="BL59" s="949"/>
      <c r="BM59" s="949"/>
      <c r="BN59" s="949"/>
      <c r="BO59" s="949"/>
      <c r="BP59" s="949"/>
      <c r="BQ59" s="949"/>
      <c r="BR59" s="949"/>
      <c r="BS59" s="949"/>
      <c r="BT59" s="949"/>
      <c r="BU59" s="949"/>
      <c r="BV59" s="949"/>
      <c r="BW59" s="949"/>
      <c r="BX59" s="949"/>
      <c r="BY59" s="949"/>
      <c r="BZ59" s="949"/>
      <c r="CA59" s="949"/>
      <c r="CB59" s="949"/>
      <c r="CC59" s="949"/>
      <c r="CD59" s="949"/>
      <c r="CE59" s="949"/>
      <c r="CF59" s="949"/>
      <c r="CG59" s="949"/>
      <c r="CH59" s="949"/>
      <c r="CI59" s="949"/>
      <c r="CJ59" s="949"/>
      <c r="CK59" s="949"/>
      <c r="CL59" s="949"/>
      <c r="CM59" s="949"/>
      <c r="CN59" s="949"/>
      <c r="CO59" s="949"/>
      <c r="CP59" s="949"/>
      <c r="CQ59" s="949"/>
      <c r="CR59" s="949"/>
      <c r="CS59" s="949"/>
      <c r="CT59" s="949"/>
      <c r="CU59" s="949"/>
      <c r="CV59" s="949"/>
      <c r="CW59" s="949"/>
      <c r="CX59" s="949"/>
      <c r="CY59" s="949"/>
      <c r="CZ59" s="949"/>
      <c r="DA59" s="949"/>
      <c r="DB59" s="949"/>
      <c r="DC59" s="949"/>
      <c r="DD59" s="949"/>
      <c r="DE59" s="949"/>
      <c r="DF59" s="949"/>
      <c r="DG59" s="949"/>
      <c r="DH59" s="949"/>
      <c r="DI59" s="949"/>
      <c r="DJ59" s="949"/>
      <c r="DK59" s="949"/>
      <c r="DL59" s="949"/>
      <c r="DM59" s="949"/>
      <c r="DN59" s="949"/>
      <c r="DO59" s="949"/>
    </row>
    <row r="60" spans="1:119" s="119" customFormat="1" ht="24.95" customHeight="1">
      <c r="A60" s="294" t="s">
        <v>1085</v>
      </c>
      <c r="B60" s="295"/>
      <c r="C60" s="296" t="str">
        <f t="shared" ref="C60:AF60" si="13">IF(C55&lt;&gt;"",SUM(C55:C59),"")</f>
        <v/>
      </c>
      <c r="D60" s="296" t="str">
        <f t="shared" si="13"/>
        <v/>
      </c>
      <c r="E60" s="296" t="str">
        <f t="shared" si="13"/>
        <v/>
      </c>
      <c r="F60" s="296" t="str">
        <f t="shared" si="13"/>
        <v/>
      </c>
      <c r="G60" s="296" t="str">
        <f t="shared" si="13"/>
        <v/>
      </c>
      <c r="H60" s="296" t="str">
        <f t="shared" si="13"/>
        <v/>
      </c>
      <c r="I60" s="296" t="str">
        <f t="shared" si="13"/>
        <v/>
      </c>
      <c r="J60" s="296" t="str">
        <f t="shared" si="13"/>
        <v/>
      </c>
      <c r="K60" s="296" t="str">
        <f t="shared" si="13"/>
        <v/>
      </c>
      <c r="L60" s="296" t="str">
        <f t="shared" si="13"/>
        <v/>
      </c>
      <c r="M60" s="296" t="str">
        <f t="shared" si="13"/>
        <v/>
      </c>
      <c r="N60" s="296" t="str">
        <f t="shared" si="13"/>
        <v/>
      </c>
      <c r="O60" s="296" t="str">
        <f t="shared" si="13"/>
        <v/>
      </c>
      <c r="P60" s="296" t="str">
        <f t="shared" si="13"/>
        <v/>
      </c>
      <c r="Q60" s="296" t="str">
        <f t="shared" si="13"/>
        <v/>
      </c>
      <c r="R60" s="296" t="str">
        <f t="shared" si="13"/>
        <v/>
      </c>
      <c r="S60" s="296" t="str">
        <f t="shared" si="13"/>
        <v/>
      </c>
      <c r="T60" s="296" t="str">
        <f t="shared" si="13"/>
        <v/>
      </c>
      <c r="U60" s="296" t="str">
        <f t="shared" si="13"/>
        <v/>
      </c>
      <c r="V60" s="296" t="str">
        <f t="shared" si="13"/>
        <v/>
      </c>
      <c r="W60" s="296" t="str">
        <f t="shared" si="13"/>
        <v/>
      </c>
      <c r="X60" s="296" t="str">
        <f t="shared" si="13"/>
        <v/>
      </c>
      <c r="Y60" s="296" t="str">
        <f t="shared" si="13"/>
        <v/>
      </c>
      <c r="Z60" s="296" t="str">
        <f t="shared" si="13"/>
        <v/>
      </c>
      <c r="AA60" s="296" t="str">
        <f t="shared" si="13"/>
        <v/>
      </c>
      <c r="AB60" s="296" t="str">
        <f t="shared" si="13"/>
        <v/>
      </c>
      <c r="AC60" s="296" t="str">
        <f t="shared" si="13"/>
        <v/>
      </c>
      <c r="AD60" s="296" t="str">
        <f t="shared" si="13"/>
        <v/>
      </c>
      <c r="AE60" s="296" t="str">
        <f t="shared" si="13"/>
        <v/>
      </c>
      <c r="AF60" s="296" t="str">
        <f t="shared" si="13"/>
        <v/>
      </c>
      <c r="AG60" s="949"/>
      <c r="AH60" s="949"/>
      <c r="AI60" s="949"/>
      <c r="AJ60" s="949"/>
      <c r="AK60" s="949"/>
      <c r="AL60" s="949"/>
      <c r="AM60" s="949"/>
      <c r="AN60" s="949"/>
      <c r="AO60" s="949"/>
      <c r="AP60" s="949"/>
      <c r="AQ60" s="949"/>
      <c r="AR60" s="949"/>
      <c r="AS60" s="949"/>
      <c r="AT60" s="949"/>
      <c r="AU60" s="949"/>
      <c r="AV60" s="949"/>
      <c r="AW60" s="949"/>
      <c r="AX60" s="949"/>
      <c r="AY60" s="949"/>
      <c r="AZ60" s="949"/>
      <c r="BA60" s="949"/>
      <c r="BB60" s="949"/>
      <c r="BC60" s="949"/>
      <c r="BD60" s="949"/>
      <c r="BE60" s="949"/>
      <c r="BF60" s="949"/>
      <c r="BG60" s="949"/>
      <c r="BH60" s="949"/>
      <c r="BI60" s="949"/>
      <c r="BJ60" s="949"/>
      <c r="BK60" s="949"/>
      <c r="BL60" s="949"/>
      <c r="BM60" s="949"/>
      <c r="BN60" s="949"/>
      <c r="BO60" s="949"/>
      <c r="BP60" s="949"/>
      <c r="BQ60" s="949"/>
      <c r="BR60" s="949"/>
      <c r="BS60" s="949"/>
      <c r="BT60" s="949"/>
      <c r="BU60" s="949"/>
      <c r="BV60" s="949"/>
      <c r="BW60" s="949"/>
      <c r="BX60" s="949"/>
      <c r="BY60" s="949"/>
      <c r="BZ60" s="949"/>
      <c r="CA60" s="949"/>
      <c r="CB60" s="949"/>
      <c r="CC60" s="949"/>
      <c r="CD60" s="949"/>
      <c r="CE60" s="949"/>
      <c r="CF60" s="949"/>
      <c r="CG60" s="949"/>
      <c r="CH60" s="949"/>
      <c r="CI60" s="949"/>
      <c r="CJ60" s="949"/>
      <c r="CK60" s="949"/>
      <c r="CL60" s="949"/>
      <c r="CM60" s="949"/>
      <c r="CN60" s="949"/>
      <c r="CO60" s="949"/>
      <c r="CP60" s="949"/>
      <c r="CQ60" s="949"/>
      <c r="CR60" s="949"/>
      <c r="CS60" s="949"/>
      <c r="CT60" s="949"/>
      <c r="CU60" s="949"/>
      <c r="CV60" s="949"/>
      <c r="CW60" s="949"/>
      <c r="CX60" s="949"/>
      <c r="CY60" s="949"/>
      <c r="CZ60" s="949"/>
      <c r="DA60" s="949"/>
      <c r="DB60" s="949"/>
      <c r="DC60" s="949"/>
      <c r="DD60" s="949"/>
      <c r="DE60" s="949"/>
      <c r="DF60" s="949"/>
      <c r="DG60" s="949"/>
      <c r="DH60" s="949"/>
      <c r="DI60" s="949"/>
      <c r="DJ60" s="949"/>
      <c r="DK60" s="949"/>
      <c r="DL60" s="949"/>
      <c r="DM60" s="949"/>
      <c r="DN60" s="949"/>
      <c r="DO60" s="949"/>
    </row>
    <row r="61" spans="1:119" s="119" customFormat="1" ht="24.95" customHeight="1">
      <c r="A61" s="297" t="s">
        <v>1086</v>
      </c>
      <c r="B61" s="298" t="s">
        <v>1087</v>
      </c>
      <c r="C61" s="296" t="str">
        <f t="shared" ref="C61:AF61" si="14">IF(C55&lt;&gt;"",AVERAGE(C55:C59),"")</f>
        <v/>
      </c>
      <c r="D61" s="296" t="str">
        <f t="shared" si="14"/>
        <v/>
      </c>
      <c r="E61" s="296" t="str">
        <f t="shared" si="14"/>
        <v/>
      </c>
      <c r="F61" s="296" t="str">
        <f t="shared" si="14"/>
        <v/>
      </c>
      <c r="G61" s="296" t="str">
        <f t="shared" si="14"/>
        <v/>
      </c>
      <c r="H61" s="296" t="str">
        <f t="shared" si="14"/>
        <v/>
      </c>
      <c r="I61" s="296" t="str">
        <f t="shared" si="14"/>
        <v/>
      </c>
      <c r="J61" s="296" t="str">
        <f t="shared" si="14"/>
        <v/>
      </c>
      <c r="K61" s="296" t="str">
        <f t="shared" si="14"/>
        <v/>
      </c>
      <c r="L61" s="296" t="str">
        <f t="shared" si="14"/>
        <v/>
      </c>
      <c r="M61" s="296" t="str">
        <f t="shared" si="14"/>
        <v/>
      </c>
      <c r="N61" s="296" t="str">
        <f t="shared" si="14"/>
        <v/>
      </c>
      <c r="O61" s="296" t="str">
        <f t="shared" si="14"/>
        <v/>
      </c>
      <c r="P61" s="296" t="str">
        <f t="shared" si="14"/>
        <v/>
      </c>
      <c r="Q61" s="296" t="str">
        <f t="shared" si="14"/>
        <v/>
      </c>
      <c r="R61" s="296" t="str">
        <f t="shared" si="14"/>
        <v/>
      </c>
      <c r="S61" s="296" t="str">
        <f t="shared" si="14"/>
        <v/>
      </c>
      <c r="T61" s="296" t="str">
        <f t="shared" si="14"/>
        <v/>
      </c>
      <c r="U61" s="296" t="str">
        <f t="shared" si="14"/>
        <v/>
      </c>
      <c r="V61" s="296" t="str">
        <f t="shared" si="14"/>
        <v/>
      </c>
      <c r="W61" s="296" t="str">
        <f t="shared" si="14"/>
        <v/>
      </c>
      <c r="X61" s="296" t="str">
        <f t="shared" si="14"/>
        <v/>
      </c>
      <c r="Y61" s="296" t="str">
        <f t="shared" si="14"/>
        <v/>
      </c>
      <c r="Z61" s="296" t="str">
        <f t="shared" si="14"/>
        <v/>
      </c>
      <c r="AA61" s="296" t="str">
        <f t="shared" si="14"/>
        <v/>
      </c>
      <c r="AB61" s="296" t="str">
        <f t="shared" si="14"/>
        <v/>
      </c>
      <c r="AC61" s="296" t="str">
        <f t="shared" si="14"/>
        <v/>
      </c>
      <c r="AD61" s="296" t="str">
        <f t="shared" si="14"/>
        <v/>
      </c>
      <c r="AE61" s="296" t="str">
        <f t="shared" si="14"/>
        <v/>
      </c>
      <c r="AF61" s="296" t="str">
        <f t="shared" si="14"/>
        <v/>
      </c>
      <c r="AG61" s="949"/>
      <c r="AH61" s="949"/>
      <c r="AI61" s="949"/>
      <c r="AJ61" s="949"/>
      <c r="AK61" s="949"/>
      <c r="AL61" s="949"/>
      <c r="AM61" s="949"/>
      <c r="AN61" s="949"/>
      <c r="AO61" s="949"/>
      <c r="AP61" s="949"/>
      <c r="AQ61" s="949"/>
      <c r="AR61" s="949"/>
      <c r="AS61" s="949"/>
      <c r="AT61" s="949"/>
      <c r="AU61" s="949"/>
      <c r="AV61" s="949"/>
      <c r="AW61" s="949"/>
      <c r="AX61" s="949"/>
      <c r="AY61" s="949"/>
      <c r="AZ61" s="949"/>
      <c r="BA61" s="949"/>
      <c r="BB61" s="949"/>
      <c r="BC61" s="949"/>
      <c r="BD61" s="949"/>
      <c r="BE61" s="949"/>
      <c r="BF61" s="949"/>
      <c r="BG61" s="949"/>
      <c r="BH61" s="949"/>
      <c r="BI61" s="949"/>
      <c r="BJ61" s="949"/>
      <c r="BK61" s="949"/>
      <c r="BL61" s="949"/>
      <c r="BM61" s="949"/>
      <c r="BN61" s="949"/>
      <c r="BO61" s="949"/>
      <c r="BP61" s="949"/>
      <c r="BQ61" s="949"/>
      <c r="BR61" s="949"/>
      <c r="BS61" s="949"/>
      <c r="BT61" s="949"/>
      <c r="BU61" s="949"/>
      <c r="BV61" s="949"/>
      <c r="BW61" s="949"/>
      <c r="BX61" s="949"/>
      <c r="BY61" s="949"/>
      <c r="BZ61" s="949"/>
      <c r="CA61" s="949"/>
      <c r="CB61" s="949"/>
      <c r="CC61" s="949"/>
      <c r="CD61" s="949"/>
      <c r="CE61" s="949"/>
      <c r="CF61" s="949"/>
      <c r="CG61" s="949"/>
      <c r="CH61" s="949"/>
      <c r="CI61" s="949"/>
      <c r="CJ61" s="949"/>
      <c r="CK61" s="949"/>
      <c r="CL61" s="949"/>
      <c r="CM61" s="949"/>
      <c r="CN61" s="949"/>
      <c r="CO61" s="949"/>
      <c r="CP61" s="949"/>
      <c r="CQ61" s="949"/>
      <c r="CR61" s="949"/>
      <c r="CS61" s="949"/>
      <c r="CT61" s="949"/>
      <c r="CU61" s="949"/>
      <c r="CV61" s="949"/>
      <c r="CW61" s="949"/>
      <c r="CX61" s="949"/>
      <c r="CY61" s="949"/>
      <c r="CZ61" s="949"/>
      <c r="DA61" s="949"/>
      <c r="DB61" s="949"/>
      <c r="DC61" s="949"/>
      <c r="DD61" s="949"/>
      <c r="DE61" s="949"/>
      <c r="DF61" s="949"/>
      <c r="DG61" s="949"/>
      <c r="DH61" s="949"/>
      <c r="DI61" s="949"/>
      <c r="DJ61" s="949"/>
      <c r="DK61" s="949"/>
      <c r="DL61" s="949"/>
      <c r="DM61" s="949"/>
      <c r="DN61" s="949"/>
      <c r="DO61" s="949"/>
    </row>
    <row r="62" spans="1:119" s="119" customFormat="1" ht="24.95" customHeight="1">
      <c r="A62" s="299" t="s">
        <v>798</v>
      </c>
      <c r="B62" s="298" t="s">
        <v>1088</v>
      </c>
      <c r="C62" s="296" t="str">
        <f t="shared" ref="C62:AF62" si="15">IF(C55&lt;&gt;"",MAX(C55:C59)-MIN(C55:C59),"")</f>
        <v/>
      </c>
      <c r="D62" s="296" t="str">
        <f t="shared" si="15"/>
        <v/>
      </c>
      <c r="E62" s="296" t="str">
        <f t="shared" si="15"/>
        <v/>
      </c>
      <c r="F62" s="296" t="str">
        <f t="shared" si="15"/>
        <v/>
      </c>
      <c r="G62" s="296" t="str">
        <f t="shared" si="15"/>
        <v/>
      </c>
      <c r="H62" s="296" t="str">
        <f t="shared" si="15"/>
        <v/>
      </c>
      <c r="I62" s="296" t="str">
        <f t="shared" si="15"/>
        <v/>
      </c>
      <c r="J62" s="296" t="str">
        <f t="shared" si="15"/>
        <v/>
      </c>
      <c r="K62" s="296" t="str">
        <f t="shared" si="15"/>
        <v/>
      </c>
      <c r="L62" s="296" t="str">
        <f t="shared" si="15"/>
        <v/>
      </c>
      <c r="M62" s="296" t="str">
        <f t="shared" si="15"/>
        <v/>
      </c>
      <c r="N62" s="296" t="str">
        <f t="shared" si="15"/>
        <v/>
      </c>
      <c r="O62" s="296" t="str">
        <f t="shared" si="15"/>
        <v/>
      </c>
      <c r="P62" s="296" t="str">
        <f t="shared" si="15"/>
        <v/>
      </c>
      <c r="Q62" s="296" t="str">
        <f t="shared" si="15"/>
        <v/>
      </c>
      <c r="R62" s="296" t="str">
        <f t="shared" si="15"/>
        <v/>
      </c>
      <c r="S62" s="296" t="str">
        <f t="shared" si="15"/>
        <v/>
      </c>
      <c r="T62" s="296" t="str">
        <f t="shared" si="15"/>
        <v/>
      </c>
      <c r="U62" s="296" t="str">
        <f t="shared" si="15"/>
        <v/>
      </c>
      <c r="V62" s="296" t="str">
        <f t="shared" si="15"/>
        <v/>
      </c>
      <c r="W62" s="296" t="str">
        <f t="shared" si="15"/>
        <v/>
      </c>
      <c r="X62" s="296" t="str">
        <f t="shared" si="15"/>
        <v/>
      </c>
      <c r="Y62" s="296" t="str">
        <f t="shared" si="15"/>
        <v/>
      </c>
      <c r="Z62" s="296" t="str">
        <f t="shared" si="15"/>
        <v/>
      </c>
      <c r="AA62" s="296" t="str">
        <f t="shared" si="15"/>
        <v/>
      </c>
      <c r="AB62" s="296" t="str">
        <f t="shared" si="15"/>
        <v/>
      </c>
      <c r="AC62" s="296" t="str">
        <f t="shared" si="15"/>
        <v/>
      </c>
      <c r="AD62" s="296" t="str">
        <f t="shared" si="15"/>
        <v/>
      </c>
      <c r="AE62" s="296" t="str">
        <f t="shared" si="15"/>
        <v/>
      </c>
      <c r="AF62" s="296" t="str">
        <f t="shared" si="15"/>
        <v/>
      </c>
      <c r="AG62" s="949"/>
      <c r="AH62" s="949"/>
      <c r="AI62" s="949"/>
      <c r="AJ62" s="949"/>
      <c r="AK62" s="949"/>
      <c r="AL62" s="949"/>
      <c r="AM62" s="949"/>
      <c r="AN62" s="949"/>
      <c r="AO62" s="949"/>
      <c r="AP62" s="949"/>
      <c r="AQ62" s="949"/>
      <c r="AR62" s="949"/>
      <c r="AS62" s="949"/>
      <c r="AT62" s="949"/>
      <c r="AU62" s="949"/>
      <c r="AV62" s="949"/>
      <c r="AW62" s="949"/>
      <c r="AX62" s="949"/>
      <c r="AY62" s="949"/>
      <c r="AZ62" s="949"/>
      <c r="BA62" s="949"/>
      <c r="BB62" s="949"/>
      <c r="BC62" s="949"/>
      <c r="BD62" s="949"/>
      <c r="BE62" s="949"/>
      <c r="BF62" s="949"/>
      <c r="BG62" s="949"/>
      <c r="BH62" s="949"/>
      <c r="BI62" s="949"/>
      <c r="BJ62" s="949"/>
      <c r="BK62" s="949"/>
      <c r="BL62" s="949"/>
      <c r="BM62" s="949"/>
      <c r="BN62" s="949"/>
      <c r="BO62" s="949"/>
      <c r="BP62" s="949"/>
      <c r="BQ62" s="949"/>
      <c r="BR62" s="949"/>
      <c r="BS62" s="949"/>
      <c r="BT62" s="949"/>
      <c r="BU62" s="949"/>
      <c r="BV62" s="949"/>
      <c r="BW62" s="949"/>
      <c r="BX62" s="949"/>
      <c r="BY62" s="949"/>
      <c r="BZ62" s="949"/>
      <c r="CA62" s="949"/>
      <c r="CB62" s="949"/>
      <c r="CC62" s="949"/>
      <c r="CD62" s="949"/>
      <c r="CE62" s="949"/>
      <c r="CF62" s="949"/>
      <c r="CG62" s="949"/>
      <c r="CH62" s="949"/>
      <c r="CI62" s="949"/>
      <c r="CJ62" s="949"/>
      <c r="CK62" s="949"/>
      <c r="CL62" s="949"/>
      <c r="CM62" s="949"/>
      <c r="CN62" s="949"/>
      <c r="CO62" s="949"/>
      <c r="CP62" s="949"/>
      <c r="CQ62" s="949"/>
      <c r="CR62" s="949"/>
      <c r="CS62" s="949"/>
      <c r="CT62" s="949"/>
      <c r="CU62" s="949"/>
      <c r="CV62" s="949"/>
      <c r="CW62" s="949"/>
      <c r="CX62" s="949"/>
      <c r="CY62" s="949"/>
      <c r="CZ62" s="949"/>
      <c r="DA62" s="949"/>
      <c r="DB62" s="949"/>
      <c r="DC62" s="949"/>
      <c r="DD62" s="949"/>
      <c r="DE62" s="949"/>
      <c r="DF62" s="949"/>
      <c r="DG62" s="949"/>
      <c r="DH62" s="949"/>
      <c r="DI62" s="949"/>
      <c r="DJ62" s="949"/>
      <c r="DK62" s="949"/>
      <c r="DL62" s="949"/>
      <c r="DM62" s="949"/>
      <c r="DN62" s="949"/>
      <c r="DO62" s="949"/>
    </row>
    <row r="63" spans="1:119">
      <c r="C63" s="300" t="str">
        <f t="shared" ref="C63:AF63" si="16">IF(C62&lt;&gt;"",IF(C62&gt;$H$32,"**",""),"")</f>
        <v/>
      </c>
      <c r="D63" s="300" t="str">
        <f t="shared" si="16"/>
        <v/>
      </c>
      <c r="E63" s="300" t="str">
        <f t="shared" si="16"/>
        <v/>
      </c>
      <c r="F63" s="300" t="str">
        <f t="shared" si="16"/>
        <v/>
      </c>
      <c r="G63" s="300" t="str">
        <f t="shared" si="16"/>
        <v/>
      </c>
      <c r="H63" s="300" t="str">
        <f t="shared" si="16"/>
        <v/>
      </c>
      <c r="I63" s="300" t="str">
        <f t="shared" si="16"/>
        <v/>
      </c>
      <c r="J63" s="300" t="str">
        <f t="shared" si="16"/>
        <v/>
      </c>
      <c r="K63" s="300" t="str">
        <f t="shared" si="16"/>
        <v/>
      </c>
      <c r="L63" s="300" t="str">
        <f t="shared" si="16"/>
        <v/>
      </c>
      <c r="M63" s="300" t="str">
        <f t="shared" si="16"/>
        <v/>
      </c>
      <c r="N63" s="300" t="str">
        <f t="shared" si="16"/>
        <v/>
      </c>
      <c r="O63" s="300" t="str">
        <f t="shared" si="16"/>
        <v/>
      </c>
      <c r="P63" s="300" t="str">
        <f t="shared" si="16"/>
        <v/>
      </c>
      <c r="Q63" s="300" t="str">
        <f t="shared" si="16"/>
        <v/>
      </c>
      <c r="R63" s="300" t="str">
        <f t="shared" si="16"/>
        <v/>
      </c>
      <c r="S63" s="300" t="str">
        <f t="shared" si="16"/>
        <v/>
      </c>
      <c r="T63" s="300" t="str">
        <f t="shared" si="16"/>
        <v/>
      </c>
      <c r="U63" s="300" t="str">
        <f t="shared" si="16"/>
        <v/>
      </c>
      <c r="V63" s="300" t="str">
        <f t="shared" si="16"/>
        <v/>
      </c>
      <c r="W63" s="300" t="str">
        <f t="shared" si="16"/>
        <v/>
      </c>
      <c r="X63" s="300" t="str">
        <f t="shared" si="16"/>
        <v/>
      </c>
      <c r="Y63" s="300" t="str">
        <f t="shared" si="16"/>
        <v/>
      </c>
      <c r="Z63" s="300" t="str">
        <f t="shared" si="16"/>
        <v/>
      </c>
      <c r="AA63" s="300" t="str">
        <f t="shared" si="16"/>
        <v/>
      </c>
      <c r="AB63" s="300" t="str">
        <f t="shared" si="16"/>
        <v/>
      </c>
      <c r="AC63" s="300" t="str">
        <f t="shared" si="16"/>
        <v/>
      </c>
      <c r="AD63" s="300" t="str">
        <f t="shared" si="16"/>
        <v/>
      </c>
      <c r="AE63" s="300" t="str">
        <f t="shared" si="16"/>
        <v/>
      </c>
      <c r="AF63" s="300" t="str">
        <f t="shared" si="16"/>
        <v/>
      </c>
      <c r="AG63" s="913"/>
      <c r="AH63" s="949"/>
      <c r="AI63" s="949"/>
      <c r="AJ63" s="949"/>
      <c r="AK63" s="949"/>
      <c r="AL63" s="949"/>
      <c r="AM63" s="949"/>
      <c r="AN63" s="949"/>
      <c r="AO63" s="949"/>
      <c r="AP63" s="949"/>
      <c r="AQ63" s="949"/>
      <c r="AR63" s="949"/>
      <c r="AS63" s="949"/>
      <c r="AT63" s="949"/>
      <c r="AU63" s="949"/>
      <c r="AV63" s="949"/>
      <c r="AW63" s="949"/>
      <c r="AX63" s="949"/>
      <c r="AY63" s="949"/>
      <c r="AZ63" s="949"/>
      <c r="BA63" s="949"/>
      <c r="BB63" s="949"/>
      <c r="BC63" s="949"/>
      <c r="BD63" s="949"/>
      <c r="BE63" s="949"/>
      <c r="BF63" s="949"/>
      <c r="BG63" s="949"/>
      <c r="BH63" s="949"/>
      <c r="BI63" s="949"/>
      <c r="BJ63" s="949"/>
      <c r="BK63" s="949"/>
      <c r="BL63" s="949"/>
      <c r="BM63" s="913"/>
      <c r="BN63" s="913"/>
      <c r="BO63" s="913"/>
      <c r="BP63" s="913"/>
      <c r="BQ63" s="913"/>
      <c r="BR63" s="913"/>
      <c r="BS63" s="913"/>
      <c r="BT63" s="913"/>
      <c r="BU63" s="913"/>
      <c r="BV63" s="913"/>
      <c r="BW63" s="913"/>
      <c r="BX63" s="913"/>
      <c r="BY63" s="913"/>
      <c r="BZ63" s="913"/>
      <c r="CA63" s="913"/>
      <c r="CB63" s="913"/>
      <c r="CC63" s="913"/>
      <c r="CD63" s="913"/>
      <c r="CE63" s="913"/>
      <c r="CF63" s="913"/>
      <c r="CG63" s="913"/>
      <c r="CH63" s="913"/>
      <c r="CI63" s="913"/>
      <c r="CJ63" s="913"/>
      <c r="CK63" s="913"/>
      <c r="CL63" s="913"/>
      <c r="CM63" s="913"/>
      <c r="CN63" s="913"/>
      <c r="CO63" s="913"/>
      <c r="CP63" s="913"/>
      <c r="CQ63" s="913"/>
      <c r="CR63" s="913"/>
      <c r="CS63" s="913"/>
      <c r="CT63" s="913"/>
      <c r="CU63" s="913"/>
      <c r="CV63" s="913"/>
      <c r="CW63" s="913"/>
      <c r="CX63" s="913"/>
      <c r="CY63" s="913"/>
      <c r="CZ63" s="913"/>
      <c r="DA63" s="913"/>
      <c r="DB63" s="913"/>
      <c r="DC63" s="913"/>
      <c r="DD63" s="913"/>
      <c r="DE63" s="913"/>
      <c r="DF63" s="913"/>
      <c r="DG63" s="913"/>
      <c r="DH63" s="913"/>
      <c r="DI63" s="913"/>
      <c r="DJ63" s="913"/>
      <c r="DK63" s="913"/>
      <c r="DL63" s="913"/>
      <c r="DM63" s="913"/>
      <c r="DN63" s="913"/>
      <c r="DO63" s="913"/>
    </row>
    <row r="64" spans="1:119">
      <c r="C64" s="9" t="s">
        <v>1089</v>
      </c>
      <c r="AG64" s="913"/>
      <c r="AH64" s="949"/>
      <c r="AI64" s="949"/>
      <c r="AJ64" s="949"/>
      <c r="AK64" s="949"/>
      <c r="AL64" s="949"/>
      <c r="AM64" s="949"/>
      <c r="AN64" s="949"/>
      <c r="AO64" s="949"/>
      <c r="AP64" s="949"/>
      <c r="AQ64" s="949"/>
      <c r="AR64" s="949"/>
      <c r="AS64" s="949"/>
      <c r="AT64" s="949"/>
      <c r="AU64" s="949"/>
      <c r="AV64" s="949"/>
      <c r="AW64" s="949"/>
      <c r="AX64" s="949"/>
      <c r="AY64" s="949"/>
      <c r="AZ64" s="949"/>
      <c r="BA64" s="949"/>
      <c r="BB64" s="949"/>
      <c r="BC64" s="949"/>
      <c r="BD64" s="949"/>
      <c r="BE64" s="949"/>
      <c r="BF64" s="949"/>
      <c r="BG64" s="949"/>
      <c r="BH64" s="949"/>
      <c r="BI64" s="949"/>
      <c r="BJ64" s="949"/>
      <c r="BK64" s="949"/>
      <c r="BL64" s="949"/>
      <c r="BM64" s="913"/>
      <c r="BN64" s="913"/>
      <c r="BO64" s="913"/>
      <c r="BP64" s="913"/>
      <c r="BQ64" s="913"/>
      <c r="BR64" s="913"/>
      <c r="BS64" s="913"/>
      <c r="BT64" s="913"/>
      <c r="BU64" s="913"/>
      <c r="BV64" s="913"/>
      <c r="BW64" s="913"/>
      <c r="BX64" s="913"/>
      <c r="BY64" s="913"/>
      <c r="BZ64" s="913"/>
      <c r="CA64" s="913"/>
      <c r="CB64" s="913"/>
      <c r="CC64" s="913"/>
      <c r="CD64" s="913"/>
      <c r="CE64" s="913"/>
      <c r="CF64" s="913"/>
      <c r="CG64" s="913"/>
      <c r="CH64" s="913"/>
      <c r="CI64" s="913"/>
      <c r="CJ64" s="913"/>
      <c r="CK64" s="913"/>
      <c r="CL64" s="913"/>
      <c r="CM64" s="913"/>
      <c r="CN64" s="913"/>
      <c r="CO64" s="913"/>
      <c r="CP64" s="913"/>
      <c r="CQ64" s="913"/>
      <c r="CR64" s="913"/>
      <c r="CS64" s="913"/>
      <c r="CT64" s="913"/>
      <c r="CU64" s="913"/>
      <c r="CV64" s="913"/>
      <c r="CW64" s="913"/>
      <c r="CX64" s="913"/>
      <c r="CY64" s="913"/>
      <c r="CZ64" s="913"/>
      <c r="DA64" s="913"/>
      <c r="DB64" s="913"/>
      <c r="DC64" s="913"/>
      <c r="DD64" s="913"/>
      <c r="DE64" s="913"/>
      <c r="DF64" s="913"/>
      <c r="DG64" s="913"/>
      <c r="DH64" s="913"/>
      <c r="DI64" s="913"/>
      <c r="DJ64" s="913"/>
      <c r="DK64" s="913"/>
      <c r="DL64" s="913"/>
      <c r="DM64" s="913"/>
      <c r="DN64" s="913"/>
      <c r="DO64" s="913"/>
    </row>
    <row r="67" spans="1:121" ht="20.25">
      <c r="A67" s="301"/>
      <c r="B67" s="1719" t="s">
        <v>1090</v>
      </c>
      <c r="C67" s="1719"/>
      <c r="D67" s="1719"/>
      <c r="E67" s="1719"/>
      <c r="F67" s="1719"/>
      <c r="G67" s="1719"/>
      <c r="H67" s="1719"/>
      <c r="I67" s="1719"/>
      <c r="J67" s="1719"/>
      <c r="K67" s="1719"/>
      <c r="L67" s="1719"/>
      <c r="M67" s="1719"/>
      <c r="N67" s="1719"/>
      <c r="O67" s="1719"/>
      <c r="P67" s="1719"/>
      <c r="Q67" s="1719"/>
      <c r="R67" s="1719"/>
      <c r="S67" s="1719"/>
      <c r="T67" s="1719"/>
      <c r="U67" s="1719"/>
      <c r="V67" s="1719"/>
      <c r="W67" s="1719"/>
      <c r="X67" s="1719"/>
      <c r="Y67" s="1719"/>
      <c r="Z67" s="1719"/>
      <c r="AA67" s="1719"/>
      <c r="AB67" s="1719"/>
      <c r="AC67" s="1719"/>
      <c r="AD67" s="1719"/>
      <c r="AE67" s="1719"/>
      <c r="AF67" s="1720"/>
      <c r="AG67" s="913"/>
      <c r="AH67" s="913"/>
      <c r="AI67" s="913"/>
      <c r="AJ67" s="913"/>
      <c r="AK67" s="913"/>
      <c r="AL67" s="913"/>
      <c r="AM67" s="913"/>
      <c r="AN67" s="913"/>
      <c r="AO67" s="913"/>
      <c r="AP67" s="913"/>
      <c r="AQ67" s="913"/>
      <c r="AR67" s="913"/>
      <c r="AS67" s="913"/>
      <c r="AT67" s="913"/>
      <c r="AU67" s="913"/>
      <c r="AV67" s="913"/>
      <c r="AW67" s="913"/>
      <c r="AX67" s="913"/>
      <c r="AY67" s="913"/>
      <c r="AZ67" s="913"/>
      <c r="BA67" s="913"/>
      <c r="BB67" s="913"/>
      <c r="BC67" s="913"/>
      <c r="BD67" s="913"/>
      <c r="BE67" s="913"/>
      <c r="BF67" s="913"/>
      <c r="BG67" s="913"/>
      <c r="BH67" s="913"/>
      <c r="BI67" s="913"/>
      <c r="BJ67" s="913"/>
      <c r="BK67" s="913"/>
      <c r="BL67" s="913"/>
      <c r="BM67" s="913"/>
      <c r="BN67" s="913"/>
      <c r="BO67" s="913"/>
      <c r="BP67" s="913"/>
      <c r="BQ67" s="913"/>
      <c r="BR67" s="913"/>
      <c r="BS67" s="913"/>
      <c r="BT67" s="913"/>
      <c r="BU67" s="913"/>
      <c r="BV67" s="913"/>
      <c r="BW67" s="913"/>
      <c r="BX67" s="913"/>
      <c r="BY67" s="913"/>
      <c r="BZ67" s="913"/>
      <c r="CA67" s="913"/>
      <c r="CB67" s="913"/>
      <c r="CC67" s="913"/>
      <c r="CD67" s="913"/>
      <c r="CE67" s="913"/>
      <c r="CF67" s="913"/>
      <c r="CG67" s="913"/>
      <c r="CH67" s="913"/>
      <c r="CI67" s="913"/>
      <c r="CJ67" s="913"/>
      <c r="CK67" s="913"/>
      <c r="CL67" s="913"/>
      <c r="CM67" s="913"/>
      <c r="CN67" s="913"/>
      <c r="CO67" s="913"/>
      <c r="CP67" s="913"/>
      <c r="CQ67" s="913"/>
      <c r="CR67" s="913"/>
      <c r="CS67" s="913"/>
      <c r="CT67" s="913"/>
      <c r="CU67" s="913"/>
      <c r="CV67" s="913"/>
      <c r="CW67" s="913"/>
      <c r="CX67" s="913"/>
      <c r="CY67" s="913"/>
      <c r="CZ67" s="913"/>
      <c r="DA67" s="913"/>
      <c r="DB67" s="913"/>
      <c r="DC67" s="913"/>
      <c r="DD67" s="913"/>
      <c r="DE67" s="913"/>
      <c r="DF67" s="913"/>
      <c r="DG67" s="913"/>
      <c r="DH67" s="913"/>
      <c r="DI67" s="913"/>
      <c r="DJ67" s="913"/>
      <c r="DK67" s="913"/>
      <c r="DL67" s="913"/>
      <c r="DM67" s="913"/>
      <c r="DN67" s="913"/>
      <c r="DO67" s="913"/>
    </row>
    <row r="68" spans="1:121">
      <c r="A68" s="70"/>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2"/>
      <c r="AG68" s="913"/>
      <c r="AH68" s="913"/>
      <c r="AI68" s="913"/>
      <c r="AJ68" s="913"/>
      <c r="AK68" s="913"/>
      <c r="AL68" s="913"/>
      <c r="AM68" s="913"/>
      <c r="AN68" s="913"/>
      <c r="AO68" s="913"/>
      <c r="AP68" s="913"/>
      <c r="AQ68" s="913"/>
      <c r="AR68" s="913"/>
      <c r="AS68" s="913"/>
      <c r="AT68" s="913"/>
      <c r="AU68" s="913"/>
      <c r="AV68" s="913"/>
      <c r="AW68" s="913"/>
      <c r="AX68" s="913"/>
      <c r="AY68" s="913"/>
      <c r="AZ68" s="913"/>
      <c r="BA68" s="913"/>
      <c r="BB68" s="913"/>
      <c r="BC68" s="913"/>
      <c r="BD68" s="913"/>
      <c r="BE68" s="913"/>
      <c r="BF68" s="913"/>
      <c r="BG68" s="913"/>
      <c r="BH68" s="913"/>
      <c r="BI68" s="913"/>
      <c r="BJ68" s="913"/>
      <c r="BK68" s="913"/>
      <c r="BL68" s="913"/>
      <c r="BM68" s="913"/>
      <c r="BN68" s="913"/>
      <c r="BO68" s="913"/>
      <c r="BP68" s="913"/>
      <c r="BQ68" s="913"/>
      <c r="BR68" s="913"/>
      <c r="BS68" s="913"/>
      <c r="BT68" s="913"/>
      <c r="BU68" s="913"/>
      <c r="BV68" s="913"/>
      <c r="BW68" s="913"/>
      <c r="BX68" s="913"/>
      <c r="BY68" s="913"/>
      <c r="BZ68" s="913"/>
      <c r="CA68" s="913"/>
      <c r="CB68" s="913"/>
      <c r="CC68" s="913"/>
      <c r="CD68" s="913"/>
      <c r="CE68" s="913"/>
      <c r="CF68" s="913"/>
      <c r="CG68" s="913"/>
      <c r="CH68" s="913"/>
      <c r="CI68" s="913"/>
      <c r="CJ68" s="913"/>
      <c r="CK68" s="913"/>
      <c r="CL68" s="913"/>
      <c r="CM68" s="913"/>
      <c r="CN68" s="913"/>
      <c r="CO68" s="913"/>
      <c r="CP68" s="913"/>
      <c r="CQ68" s="913"/>
      <c r="CR68" s="913"/>
      <c r="CS68" s="913"/>
      <c r="CT68" s="913"/>
      <c r="CU68" s="913"/>
      <c r="CV68" s="913"/>
      <c r="CW68" s="913"/>
      <c r="CX68" s="913"/>
      <c r="CY68" s="913"/>
      <c r="CZ68" s="913"/>
      <c r="DA68" s="913"/>
      <c r="DB68" s="913"/>
      <c r="DC68" s="913"/>
      <c r="DD68" s="913"/>
      <c r="DE68" s="913"/>
      <c r="DF68" s="913"/>
      <c r="DG68" s="913"/>
      <c r="DH68" s="913"/>
      <c r="DI68" s="913"/>
      <c r="DJ68" s="913"/>
      <c r="DK68" s="913"/>
      <c r="DL68" s="913"/>
      <c r="DM68" s="913"/>
      <c r="DN68" s="913"/>
      <c r="DO68" s="913"/>
    </row>
    <row r="69" spans="1:121" ht="14.25">
      <c r="A69" s="64"/>
      <c r="B69" s="2" t="s">
        <v>1091</v>
      </c>
      <c r="H69" s="2" t="s">
        <v>1092</v>
      </c>
      <c r="T69" s="1688" t="str">
        <f>C32</f>
        <v/>
      </c>
      <c r="U69" s="1688"/>
      <c r="Z69" s="1024" t="s">
        <v>1093</v>
      </c>
      <c r="AA69" s="1024"/>
      <c r="AB69" s="1024" t="s">
        <v>1094</v>
      </c>
      <c r="AC69" s="1024"/>
      <c r="AF69" s="65"/>
      <c r="AG69" s="913"/>
      <c r="AH69" s="913"/>
      <c r="AI69" s="913"/>
      <c r="AJ69" s="913"/>
      <c r="AK69" s="913"/>
      <c r="AL69" s="913"/>
      <c r="AM69" s="913"/>
      <c r="AN69" s="913"/>
      <c r="AO69" s="913"/>
      <c r="AP69" s="913"/>
      <c r="AQ69" s="913"/>
      <c r="AR69" s="913"/>
      <c r="AS69" s="913"/>
      <c r="AT69" s="913"/>
      <c r="AU69" s="913"/>
      <c r="AV69" s="913"/>
      <c r="AW69" s="913"/>
      <c r="AX69" s="913"/>
      <c r="AY69" s="913"/>
      <c r="AZ69" s="913"/>
      <c r="BA69" s="913"/>
      <c r="BB69" s="913"/>
      <c r="BC69" s="913"/>
      <c r="BD69" s="913"/>
      <c r="BE69" s="913"/>
      <c r="BF69" s="913"/>
      <c r="BG69" s="913"/>
      <c r="BH69" s="913"/>
      <c r="BI69" s="913"/>
      <c r="BJ69" s="913"/>
      <c r="BK69" s="913"/>
      <c r="BL69" s="913"/>
      <c r="BM69" s="913"/>
      <c r="BN69" s="913"/>
      <c r="BO69" s="913"/>
      <c r="BP69" s="913"/>
      <c r="BQ69" s="913"/>
      <c r="BR69" s="913"/>
      <c r="BS69" s="913"/>
      <c r="BT69" s="913"/>
      <c r="BU69" s="913"/>
      <c r="BV69" s="913"/>
      <c r="BW69" s="913"/>
      <c r="BX69" s="913"/>
      <c r="BY69" s="913"/>
      <c r="BZ69" s="913"/>
      <c r="CA69" s="913"/>
      <c r="CB69" s="913"/>
      <c r="CC69" s="913"/>
      <c r="CD69" s="913"/>
      <c r="CE69" s="913"/>
      <c r="CF69" s="913"/>
      <c r="CG69" s="913"/>
      <c r="CH69" s="913"/>
      <c r="CI69" s="913"/>
      <c r="CJ69" s="913"/>
      <c r="CK69" s="913"/>
      <c r="CL69" s="913"/>
      <c r="CM69" s="913"/>
      <c r="CN69" s="913"/>
      <c r="CO69" s="913"/>
      <c r="CP69" s="913"/>
      <c r="CQ69" s="913"/>
      <c r="CR69" s="913"/>
      <c r="CS69" s="913"/>
      <c r="CT69" s="913"/>
      <c r="CU69" s="913"/>
      <c r="CV69" s="913"/>
      <c r="CW69" s="913"/>
      <c r="CX69" s="913"/>
      <c r="CY69" s="913"/>
      <c r="CZ69" s="913"/>
      <c r="DA69" s="913"/>
      <c r="DB69" s="913"/>
      <c r="DC69" s="913"/>
      <c r="DD69" s="913"/>
      <c r="DE69" s="913"/>
      <c r="DF69" s="913"/>
      <c r="DG69" s="913"/>
      <c r="DH69" s="913"/>
      <c r="DI69" s="913"/>
      <c r="DJ69" s="913"/>
      <c r="DK69" s="913"/>
      <c r="DL69" s="913"/>
      <c r="DM69" s="913"/>
      <c r="DN69" s="913"/>
      <c r="DO69" s="913"/>
    </row>
    <row r="70" spans="1:121">
      <c r="A70" s="64"/>
      <c r="Z70" s="1716">
        <v>2</v>
      </c>
      <c r="AA70" s="1716"/>
      <c r="AB70" s="1716">
        <v>1.1259999999999999</v>
      </c>
      <c r="AC70" s="1716"/>
      <c r="AF70" s="65"/>
      <c r="AG70" s="913"/>
      <c r="AH70" s="913"/>
      <c r="AI70" s="913"/>
      <c r="AJ70" s="913"/>
      <c r="AK70" s="913"/>
      <c r="AL70" s="913"/>
      <c r="AM70" s="913"/>
      <c r="AN70" s="913"/>
      <c r="AO70" s="913"/>
      <c r="AP70" s="913"/>
      <c r="AQ70" s="913"/>
      <c r="AR70" s="913"/>
      <c r="AS70" s="913"/>
      <c r="AT70" s="913"/>
      <c r="AU70" s="913"/>
      <c r="AV70" s="913"/>
      <c r="AW70" s="913"/>
      <c r="AX70" s="913"/>
      <c r="AY70" s="913"/>
      <c r="AZ70" s="913"/>
      <c r="BA70" s="913"/>
      <c r="BB70" s="913"/>
      <c r="BC70" s="913"/>
      <c r="BD70" s="913"/>
      <c r="BE70" s="913"/>
      <c r="BF70" s="913"/>
      <c r="BG70" s="913"/>
      <c r="BH70" s="913"/>
      <c r="BI70" s="913"/>
      <c r="BJ70" s="913"/>
      <c r="BK70" s="913"/>
      <c r="BL70" s="913"/>
      <c r="BM70" s="913"/>
      <c r="BN70" s="913"/>
      <c r="BO70" s="913"/>
      <c r="BP70" s="913"/>
      <c r="BQ70" s="913"/>
      <c r="BR70" s="913"/>
      <c r="BS70" s="913"/>
      <c r="BT70" s="913"/>
      <c r="BU70" s="913"/>
      <c r="BV70" s="913"/>
      <c r="BW70" s="913"/>
      <c r="BX70" s="913"/>
      <c r="BY70" s="913"/>
      <c r="BZ70" s="913"/>
      <c r="CA70" s="913"/>
      <c r="CB70" s="913"/>
      <c r="CC70" s="913"/>
      <c r="CD70" s="913"/>
      <c r="CE70" s="913"/>
      <c r="CF70" s="913"/>
      <c r="CG70" s="913"/>
      <c r="CH70" s="913"/>
      <c r="CI70" s="913"/>
      <c r="CJ70" s="913"/>
      <c r="CK70" s="913"/>
      <c r="CL70" s="913"/>
      <c r="CM70" s="913"/>
      <c r="CN70" s="913"/>
      <c r="CO70" s="913"/>
      <c r="CP70" s="913"/>
      <c r="CQ70" s="913"/>
      <c r="CR70" s="913"/>
      <c r="CS70" s="913"/>
      <c r="CT70" s="913"/>
      <c r="CU70" s="913"/>
      <c r="CV70" s="913"/>
      <c r="CW70" s="913"/>
      <c r="CX70" s="913"/>
      <c r="CY70" s="913"/>
      <c r="CZ70" s="913"/>
      <c r="DA70" s="913"/>
      <c r="DB70" s="913"/>
      <c r="DC70" s="913"/>
      <c r="DD70" s="913"/>
      <c r="DE70" s="913"/>
      <c r="DF70" s="913"/>
      <c r="DG70" s="913"/>
      <c r="DH70" s="913"/>
      <c r="DI70" s="913"/>
      <c r="DJ70" s="913"/>
      <c r="DK70" s="913"/>
      <c r="DL70" s="913"/>
      <c r="DM70" s="913"/>
      <c r="DN70" s="913"/>
      <c r="DO70" s="913"/>
    </row>
    <row r="71" spans="1:121">
      <c r="A71" s="64"/>
      <c r="H71" s="2" t="s">
        <v>1095</v>
      </c>
      <c r="T71" s="1436" t="str">
        <f>IF(C55&lt;&gt;"",COUNT(C55:C59),"")</f>
        <v/>
      </c>
      <c r="U71" s="1436"/>
      <c r="Z71" s="1716">
        <v>3</v>
      </c>
      <c r="AA71" s="1716"/>
      <c r="AB71" s="1716">
        <v>1.6930000000000001</v>
      </c>
      <c r="AC71" s="1716"/>
      <c r="AF71" s="65"/>
      <c r="AG71" s="913"/>
      <c r="AH71" s="913"/>
      <c r="AI71" s="913"/>
      <c r="AJ71" s="913"/>
      <c r="AK71" s="913"/>
      <c r="AL71" s="913"/>
      <c r="AM71" s="913"/>
      <c r="AN71" s="913"/>
      <c r="AO71" s="913"/>
      <c r="AP71" s="913"/>
      <c r="AQ71" s="913"/>
      <c r="AR71" s="913"/>
      <c r="AS71" s="913"/>
      <c r="AT71" s="913"/>
      <c r="AU71" s="913"/>
      <c r="AV71" s="913"/>
      <c r="AW71" s="913"/>
      <c r="AX71" s="913"/>
      <c r="AY71" s="913"/>
      <c r="AZ71" s="913"/>
      <c r="BA71" s="913"/>
      <c r="BB71" s="913"/>
      <c r="BC71" s="913"/>
      <c r="BD71" s="913"/>
      <c r="BE71" s="913"/>
      <c r="BF71" s="913"/>
      <c r="BG71" s="913"/>
      <c r="BH71" s="913"/>
      <c r="BI71" s="913"/>
      <c r="BJ71" s="913"/>
      <c r="BK71" s="913"/>
      <c r="BL71" s="913"/>
      <c r="BM71" s="913"/>
      <c r="BN71" s="913"/>
      <c r="BO71" s="913"/>
      <c r="BP71" s="913"/>
      <c r="BQ71" s="913"/>
      <c r="BR71" s="913"/>
      <c r="BS71" s="913"/>
      <c r="BT71" s="913"/>
      <c r="BU71" s="913"/>
      <c r="BV71" s="913"/>
      <c r="BW71" s="913"/>
      <c r="BX71" s="913"/>
      <c r="BY71" s="913"/>
      <c r="BZ71" s="913"/>
      <c r="CA71" s="913"/>
      <c r="CB71" s="913"/>
      <c r="CC71" s="913"/>
      <c r="CD71" s="913"/>
      <c r="CE71" s="913"/>
      <c r="CF71" s="913"/>
      <c r="CG71" s="913"/>
      <c r="CH71" s="913"/>
      <c r="CI71" s="913"/>
      <c r="CJ71" s="913"/>
      <c r="CK71" s="913"/>
      <c r="CL71" s="913"/>
      <c r="CM71" s="913"/>
      <c r="CN71" s="913"/>
      <c r="CO71" s="913"/>
      <c r="CP71" s="913"/>
      <c r="CQ71" s="913"/>
      <c r="CR71" s="913"/>
      <c r="CS71" s="913"/>
      <c r="CT71" s="913"/>
      <c r="CU71" s="913"/>
      <c r="CV71" s="913"/>
      <c r="CW71" s="913"/>
      <c r="CX71" s="913"/>
      <c r="CY71" s="913"/>
      <c r="CZ71" s="913"/>
      <c r="DA71" s="913"/>
      <c r="DB71" s="913"/>
      <c r="DC71" s="913"/>
      <c r="DD71" s="913"/>
      <c r="DE71" s="913"/>
      <c r="DF71" s="913"/>
      <c r="DG71" s="913"/>
      <c r="DH71" s="913"/>
      <c r="DI71" s="913"/>
      <c r="DJ71" s="913"/>
      <c r="DK71" s="913"/>
      <c r="DL71" s="913"/>
      <c r="DM71" s="913"/>
      <c r="DN71" s="913"/>
      <c r="DO71" s="913"/>
    </row>
    <row r="72" spans="1:121">
      <c r="A72" s="64"/>
      <c r="Z72" s="1716">
        <v>4</v>
      </c>
      <c r="AA72" s="1716"/>
      <c r="AB72" s="1716">
        <v>2.0590000000000002</v>
      </c>
      <c r="AC72" s="1716"/>
      <c r="AF72" s="65"/>
      <c r="AG72" s="913"/>
      <c r="AH72" s="913"/>
      <c r="AI72" s="913"/>
      <c r="AJ72" s="913"/>
      <c r="AK72" s="913"/>
      <c r="AL72" s="913"/>
      <c r="AM72" s="913"/>
      <c r="AN72" s="913"/>
      <c r="AO72" s="913"/>
      <c r="AP72" s="913"/>
      <c r="AQ72" s="913"/>
      <c r="AR72" s="913"/>
      <c r="AS72" s="913"/>
      <c r="AT72" s="913"/>
      <c r="AU72" s="913"/>
      <c r="AV72" s="913"/>
      <c r="AW72" s="913"/>
      <c r="AX72" s="913"/>
      <c r="AY72" s="913"/>
      <c r="AZ72" s="913"/>
      <c r="BA72" s="913"/>
      <c r="BB72" s="913"/>
      <c r="BC72" s="913"/>
      <c r="BD72" s="913"/>
      <c r="BE72" s="913"/>
      <c r="BF72" s="913"/>
      <c r="BG72" s="913"/>
      <c r="BH72" s="913"/>
      <c r="BI72" s="913"/>
      <c r="BJ72" s="913"/>
      <c r="BK72" s="913"/>
      <c r="BL72" s="913"/>
      <c r="BM72" s="913"/>
      <c r="BN72" s="913"/>
      <c r="BO72" s="913"/>
      <c r="BP72" s="913"/>
      <c r="BQ72" s="913"/>
      <c r="BR72" s="913"/>
      <c r="BS72" s="913"/>
      <c r="BT72" s="913"/>
      <c r="BU72" s="913"/>
      <c r="BV72" s="913"/>
      <c r="BW72" s="913"/>
      <c r="BX72" s="913"/>
      <c r="BY72" s="913"/>
      <c r="BZ72" s="913"/>
      <c r="CA72" s="913"/>
      <c r="CB72" s="913"/>
      <c r="CC72" s="913"/>
      <c r="CD72" s="913"/>
      <c r="CE72" s="913"/>
      <c r="CF72" s="913"/>
      <c r="CG72" s="913"/>
      <c r="CH72" s="913"/>
      <c r="CI72" s="913"/>
      <c r="CJ72" s="913"/>
      <c r="CK72" s="913"/>
      <c r="CL72" s="913"/>
      <c r="CM72" s="913"/>
      <c r="CN72" s="913"/>
      <c r="CO72" s="913"/>
      <c r="CP72" s="913"/>
      <c r="CQ72" s="913"/>
      <c r="CR72" s="913"/>
      <c r="CS72" s="913"/>
      <c r="CT72" s="913"/>
      <c r="CU72" s="913"/>
      <c r="CV72" s="913"/>
      <c r="CW72" s="913"/>
      <c r="CX72" s="913"/>
      <c r="CY72" s="913"/>
      <c r="CZ72" s="913"/>
      <c r="DA72" s="913"/>
      <c r="DB72" s="913"/>
      <c r="DC72" s="913"/>
      <c r="DD72" s="913"/>
      <c r="DE72" s="913"/>
      <c r="DF72" s="913"/>
      <c r="DG72" s="913"/>
      <c r="DH72" s="913"/>
      <c r="DI72" s="913"/>
      <c r="DJ72" s="913"/>
      <c r="DK72" s="913"/>
      <c r="DL72" s="913"/>
      <c r="DM72" s="913"/>
      <c r="DN72" s="913"/>
      <c r="DO72" s="913"/>
    </row>
    <row r="73" spans="1:121" ht="15.75">
      <c r="A73" s="64"/>
      <c r="H73" s="2" t="s">
        <v>1096</v>
      </c>
      <c r="T73" s="1721" t="str">
        <f>IF(T69&lt;&gt;"",T69/VLOOKUP(T71,Z70:AC73,3),"")</f>
        <v/>
      </c>
      <c r="U73" s="1676"/>
      <c r="Z73" s="1716">
        <v>5</v>
      </c>
      <c r="AA73" s="1716"/>
      <c r="AB73" s="1716">
        <v>2.3260000000000001</v>
      </c>
      <c r="AC73" s="1716"/>
      <c r="AF73" s="65"/>
      <c r="AG73" s="913"/>
      <c r="AH73" s="913"/>
      <c r="AI73" s="913"/>
      <c r="AJ73" s="913"/>
      <c r="AK73" s="913"/>
      <c r="AL73" s="913"/>
      <c r="AM73" s="913"/>
      <c r="AN73" s="913"/>
      <c r="AO73" s="913"/>
      <c r="AP73" s="913"/>
      <c r="AQ73" s="913"/>
      <c r="AR73" s="913"/>
      <c r="AS73" s="913"/>
      <c r="AT73" s="913"/>
      <c r="AU73" s="913"/>
      <c r="AV73" s="913"/>
      <c r="AW73" s="913"/>
      <c r="AX73" s="913"/>
      <c r="AY73" s="913"/>
      <c r="AZ73" s="913"/>
      <c r="BA73" s="913"/>
      <c r="BB73" s="913"/>
      <c r="BC73" s="913"/>
      <c r="BD73" s="913"/>
      <c r="BE73" s="913"/>
      <c r="BF73" s="913"/>
      <c r="BG73" s="913"/>
      <c r="BH73" s="913"/>
      <c r="BI73" s="913"/>
      <c r="BJ73" s="913"/>
      <c r="BK73" s="913"/>
      <c r="BL73" s="913"/>
      <c r="BM73" s="913"/>
      <c r="BN73" s="913"/>
      <c r="BO73" s="913"/>
      <c r="BP73" s="913"/>
      <c r="BQ73" s="913"/>
      <c r="BR73" s="913"/>
      <c r="BS73" s="913"/>
      <c r="BT73" s="913"/>
      <c r="BU73" s="913"/>
      <c r="BV73" s="913"/>
      <c r="BW73" s="913"/>
      <c r="BX73" s="913"/>
      <c r="BY73" s="913"/>
      <c r="BZ73" s="913"/>
      <c r="CA73" s="913"/>
      <c r="CB73" s="913"/>
      <c r="CC73" s="913"/>
      <c r="CD73" s="913"/>
      <c r="CE73" s="913"/>
      <c r="CF73" s="913"/>
      <c r="CG73" s="913"/>
      <c r="CH73" s="913"/>
      <c r="CI73" s="913"/>
      <c r="CJ73" s="913"/>
      <c r="CK73" s="913"/>
      <c r="CL73" s="913"/>
      <c r="CM73" s="913"/>
      <c r="CN73" s="913"/>
      <c r="CO73" s="913"/>
      <c r="CP73" s="913"/>
      <c r="CQ73" s="913"/>
      <c r="CR73" s="913"/>
      <c r="CS73" s="913"/>
      <c r="CT73" s="913"/>
      <c r="CU73" s="913"/>
      <c r="CV73" s="913"/>
      <c r="CW73" s="913"/>
      <c r="CX73" s="913"/>
      <c r="CY73" s="913"/>
      <c r="CZ73" s="913"/>
      <c r="DA73" s="913"/>
      <c r="DB73" s="913"/>
      <c r="DC73" s="913"/>
      <c r="DD73" s="913"/>
      <c r="DE73" s="913"/>
      <c r="DF73" s="913"/>
      <c r="DG73" s="913"/>
      <c r="DH73" s="913"/>
      <c r="DI73" s="913"/>
      <c r="DJ73" s="913"/>
      <c r="DK73" s="913"/>
      <c r="DL73" s="913"/>
      <c r="DM73" s="913"/>
      <c r="DN73" s="913"/>
      <c r="DO73" s="913"/>
    </row>
    <row r="74" spans="1:121">
      <c r="A74" s="64"/>
      <c r="AF74" s="65"/>
      <c r="AG74" s="913"/>
      <c r="AH74" s="913"/>
      <c r="AI74" s="913"/>
      <c r="AJ74" s="913"/>
      <c r="AK74" s="913"/>
      <c r="AL74" s="913"/>
      <c r="AM74" s="913"/>
      <c r="AN74" s="913"/>
      <c r="AO74" s="913"/>
      <c r="AP74" s="913"/>
      <c r="AQ74" s="913"/>
      <c r="AR74" s="913"/>
      <c r="AS74" s="913"/>
      <c r="AT74" s="913"/>
      <c r="AU74" s="913"/>
      <c r="AV74" s="913"/>
      <c r="AW74" s="913"/>
      <c r="AX74" s="913"/>
      <c r="AY74" s="913"/>
      <c r="AZ74" s="913"/>
      <c r="BA74" s="913"/>
      <c r="BB74" s="913"/>
      <c r="BC74" s="913"/>
      <c r="BD74" s="913"/>
      <c r="BE74" s="913"/>
      <c r="BF74" s="913"/>
      <c r="BG74" s="913"/>
      <c r="BH74" s="913"/>
      <c r="BI74" s="913"/>
      <c r="BJ74" s="913"/>
      <c r="BK74" s="913"/>
      <c r="BL74" s="913"/>
      <c r="BM74" s="913"/>
      <c r="BN74" s="913"/>
      <c r="BO74" s="913"/>
      <c r="BP74" s="913"/>
      <c r="BQ74" s="913"/>
      <c r="BR74" s="913"/>
      <c r="BS74" s="913"/>
      <c r="BT74" s="913"/>
      <c r="BU74" s="913"/>
      <c r="BV74" s="913"/>
      <c r="BW74" s="913"/>
      <c r="BX74" s="913"/>
      <c r="BY74" s="913"/>
      <c r="BZ74" s="913"/>
      <c r="CA74" s="913"/>
      <c r="CB74" s="913"/>
      <c r="CC74" s="913"/>
      <c r="CD74" s="913"/>
      <c r="CE74" s="913"/>
      <c r="CF74" s="913"/>
      <c r="CG74" s="913"/>
      <c r="CH74" s="913"/>
      <c r="CI74" s="913"/>
      <c r="CJ74" s="913"/>
      <c r="CK74" s="913"/>
      <c r="CL74" s="913"/>
      <c r="CM74" s="913"/>
      <c r="CN74" s="913"/>
      <c r="CO74" s="913"/>
      <c r="CP74" s="913"/>
      <c r="CQ74" s="913"/>
      <c r="CR74" s="913"/>
      <c r="CS74" s="913"/>
      <c r="CT74" s="913"/>
      <c r="CU74" s="913"/>
      <c r="CV74" s="913"/>
      <c r="CW74" s="913"/>
      <c r="CX74" s="913"/>
      <c r="CY74" s="913"/>
      <c r="CZ74" s="913"/>
      <c r="DA74" s="913"/>
      <c r="DB74" s="913"/>
      <c r="DC74" s="913"/>
      <c r="DD74" s="913"/>
      <c r="DE74" s="913"/>
      <c r="DF74" s="913"/>
      <c r="DG74" s="913"/>
      <c r="DH74" s="913"/>
      <c r="DI74" s="913"/>
      <c r="DJ74" s="913"/>
      <c r="DK74" s="913"/>
      <c r="DL74" s="913"/>
      <c r="DM74" s="913"/>
      <c r="DN74" s="913"/>
      <c r="DO74" s="913"/>
    </row>
    <row r="75" spans="1:121">
      <c r="A75" s="64"/>
      <c r="B75" s="2" t="s">
        <v>1097</v>
      </c>
      <c r="Y75" s="1436" t="s">
        <v>1098</v>
      </c>
      <c r="Z75" s="1436"/>
      <c r="AA75" s="1436"/>
      <c r="AB75" s="1436"/>
      <c r="AC75" s="1436"/>
      <c r="AD75" s="1436"/>
      <c r="AF75" s="65"/>
      <c r="AG75" s="913"/>
      <c r="AH75" s="913"/>
      <c r="AI75" s="913"/>
      <c r="AJ75" s="913"/>
      <c r="AK75" s="913"/>
      <c r="AL75" s="913"/>
      <c r="AM75" s="913"/>
      <c r="AN75" s="913"/>
      <c r="AO75" s="913"/>
      <c r="AP75" s="913"/>
      <c r="AQ75" s="913"/>
      <c r="AR75" s="913"/>
      <c r="AS75" s="913"/>
      <c r="AT75" s="913"/>
      <c r="AU75" s="913"/>
      <c r="AV75" s="913"/>
      <c r="AW75" s="913"/>
      <c r="AX75" s="913"/>
      <c r="AY75" s="913"/>
      <c r="AZ75" s="913"/>
      <c r="BA75" s="913"/>
      <c r="BB75" s="913"/>
      <c r="BC75" s="913"/>
      <c r="BD75" s="913"/>
      <c r="BE75" s="913"/>
      <c r="BF75" s="913"/>
      <c r="BG75" s="913"/>
      <c r="BH75" s="913"/>
      <c r="BI75" s="913"/>
      <c r="BJ75" s="913"/>
      <c r="BK75" s="913"/>
      <c r="BL75" s="913"/>
      <c r="BM75" s="913"/>
      <c r="BN75" s="913"/>
      <c r="BO75" s="913"/>
      <c r="BP75" s="913"/>
      <c r="BQ75" s="913"/>
      <c r="BR75" s="913"/>
      <c r="BS75" s="913"/>
      <c r="BT75" s="913"/>
      <c r="BU75" s="913"/>
      <c r="BV75" s="913"/>
      <c r="BW75" s="913"/>
      <c r="BX75" s="913"/>
      <c r="BY75" s="913"/>
      <c r="BZ75" s="913"/>
      <c r="CA75" s="913"/>
      <c r="CB75" s="913"/>
      <c r="CC75" s="913"/>
      <c r="CD75" s="913"/>
      <c r="CE75" s="913"/>
      <c r="CF75" s="913"/>
      <c r="CG75" s="913"/>
      <c r="CH75" s="913"/>
      <c r="CI75" s="913"/>
      <c r="CJ75" s="913"/>
      <c r="CK75" s="913"/>
      <c r="CL75" s="913"/>
      <c r="CM75" s="913"/>
      <c r="CN75" s="913"/>
      <c r="CO75" s="913"/>
      <c r="CP75" s="913"/>
      <c r="CQ75" s="913"/>
      <c r="CR75" s="913"/>
      <c r="CS75" s="913"/>
      <c r="CT75" s="913"/>
      <c r="CU75" s="913"/>
      <c r="CV75" s="913"/>
      <c r="CW75" s="913"/>
      <c r="CX75" s="913"/>
      <c r="CY75" s="913"/>
      <c r="CZ75" s="913"/>
      <c r="DA75" s="913"/>
      <c r="DB75" s="913"/>
      <c r="DC75" s="913"/>
      <c r="DD75" s="913"/>
      <c r="DE75" s="913"/>
      <c r="DF75" s="913"/>
      <c r="DG75" s="913"/>
      <c r="DH75" s="913"/>
      <c r="DI75" s="913"/>
      <c r="DJ75" s="913"/>
      <c r="DK75" s="913"/>
      <c r="DL75" s="913"/>
      <c r="DM75" s="913"/>
      <c r="DN75" s="913"/>
      <c r="DO75" s="913"/>
    </row>
    <row r="76" spans="1:121">
      <c r="A76" s="64"/>
      <c r="AF76" s="65"/>
      <c r="AG76" s="913"/>
      <c r="AH76" s="913"/>
      <c r="AI76" s="913"/>
      <c r="AJ76" s="913"/>
      <c r="AK76" s="913"/>
      <c r="AL76" s="913"/>
      <c r="AM76" s="913"/>
      <c r="AN76" s="913"/>
      <c r="AO76" s="913"/>
      <c r="AP76" s="913"/>
      <c r="AQ76" s="913"/>
      <c r="AR76" s="913"/>
      <c r="AS76" s="913"/>
      <c r="AT76" s="913"/>
      <c r="AU76" s="913"/>
      <c r="AV76" s="913"/>
      <c r="AW76" s="913"/>
      <c r="AX76" s="913"/>
      <c r="AY76" s="913"/>
      <c r="AZ76" s="913"/>
      <c r="BA76" s="913"/>
      <c r="BB76" s="913"/>
      <c r="BC76" s="913"/>
      <c r="BD76" s="913"/>
      <c r="BE76" s="913"/>
      <c r="BF76" s="913"/>
      <c r="BG76" s="913"/>
      <c r="BH76" s="913"/>
      <c r="BI76" s="913"/>
      <c r="BJ76" s="913"/>
      <c r="BK76" s="913"/>
      <c r="BL76" s="913"/>
      <c r="BM76" s="913"/>
      <c r="BN76" s="913"/>
      <c r="BO76" s="913"/>
      <c r="BP76" s="913"/>
      <c r="BQ76" s="913"/>
      <c r="BR76" s="913"/>
      <c r="BS76" s="913"/>
      <c r="BT76" s="913"/>
      <c r="BU76" s="913"/>
      <c r="BV76" s="913"/>
      <c r="BW76" s="913"/>
      <c r="BX76" s="913"/>
      <c r="BY76" s="913"/>
      <c r="BZ76" s="913"/>
      <c r="CA76" s="913"/>
      <c r="CB76" s="913"/>
      <c r="CC76" s="913"/>
      <c r="CD76" s="913"/>
      <c r="CE76" s="913"/>
      <c r="CF76" s="913"/>
      <c r="CG76" s="913"/>
      <c r="CH76" s="913"/>
      <c r="CI76" s="913"/>
      <c r="CJ76" s="913"/>
      <c r="CK76" s="913"/>
      <c r="CL76" s="913"/>
      <c r="CM76" s="913"/>
      <c r="CN76" s="913"/>
      <c r="CO76" s="913"/>
      <c r="CP76" s="913"/>
      <c r="CQ76" s="913"/>
      <c r="CR76" s="913"/>
      <c r="CS76" s="913"/>
      <c r="CT76" s="913"/>
      <c r="CU76" s="913"/>
      <c r="CV76" s="913"/>
      <c r="CW76" s="913"/>
      <c r="CX76" s="913"/>
      <c r="CY76" s="913"/>
      <c r="CZ76" s="913"/>
      <c r="DA76" s="913"/>
      <c r="DB76" s="913"/>
      <c r="DC76" s="913"/>
      <c r="DD76" s="913"/>
      <c r="DE76" s="913"/>
      <c r="DF76" s="913"/>
      <c r="DG76" s="913"/>
      <c r="DH76" s="913"/>
      <c r="DI76" s="913"/>
      <c r="DJ76" s="913"/>
      <c r="DK76" s="913"/>
      <c r="DL76" s="913"/>
      <c r="DM76" s="913"/>
      <c r="DN76" s="913"/>
      <c r="DO76" s="913"/>
    </row>
    <row r="77" spans="1:121" ht="15.75">
      <c r="A77" s="64"/>
      <c r="C77" s="1024" t="s">
        <v>1099</v>
      </c>
      <c r="D77" s="1024"/>
      <c r="E77" s="1024" t="s">
        <v>1100</v>
      </c>
      <c r="F77" s="1024"/>
      <c r="H77" s="2" t="s">
        <v>1101</v>
      </c>
      <c r="T77" s="1436">
        <f>COUNT(AB78:AD80)</f>
        <v>0</v>
      </c>
      <c r="U77" s="1436"/>
      <c r="Y77" s="1716" t="s">
        <v>776</v>
      </c>
      <c r="Z77" s="1716"/>
      <c r="AA77" s="1716"/>
      <c r="AB77" s="1716" t="s">
        <v>1102</v>
      </c>
      <c r="AC77" s="1716"/>
      <c r="AD77" s="1716"/>
      <c r="AF77" s="65"/>
      <c r="AG77" s="2"/>
      <c r="AH77" s="2"/>
      <c r="AI77" s="913"/>
      <c r="AJ77" s="913"/>
      <c r="AK77" s="913"/>
      <c r="AL77" s="913"/>
      <c r="AM77" s="913"/>
      <c r="AN77" s="913"/>
      <c r="AO77" s="913"/>
      <c r="AP77" s="913"/>
      <c r="AQ77" s="913"/>
      <c r="AR77" s="913"/>
      <c r="AS77" s="913"/>
      <c r="AT77" s="913"/>
      <c r="AU77" s="913"/>
      <c r="AV77" s="913"/>
      <c r="AW77" s="913"/>
      <c r="AX77" s="913"/>
      <c r="AY77" s="913"/>
      <c r="AZ77" s="913"/>
      <c r="BA77" s="913"/>
      <c r="BB77" s="913"/>
      <c r="BC77" s="913"/>
      <c r="BD77" s="913"/>
      <c r="BE77" s="913"/>
      <c r="BF77" s="913"/>
      <c r="BG77" s="913"/>
      <c r="BH77" s="913"/>
      <c r="BI77" s="913"/>
      <c r="BJ77" s="913"/>
      <c r="BK77" s="913"/>
      <c r="BL77" s="913"/>
      <c r="BM77" s="913"/>
      <c r="BN77" s="913"/>
      <c r="BO77" s="913"/>
      <c r="BP77" s="913"/>
      <c r="BQ77" s="913"/>
      <c r="BR77" s="913"/>
      <c r="BS77" s="913"/>
      <c r="BT77" s="913"/>
      <c r="BU77" s="913"/>
      <c r="BV77" s="913"/>
      <c r="BW77" s="913"/>
      <c r="BX77" s="913"/>
      <c r="BY77" s="913"/>
      <c r="BZ77" s="913"/>
      <c r="CA77" s="913"/>
      <c r="CB77" s="913"/>
      <c r="CC77" s="913"/>
      <c r="CD77" s="913"/>
      <c r="CE77" s="913"/>
      <c r="CF77" s="913"/>
      <c r="CG77" s="913"/>
      <c r="CH77" s="913"/>
      <c r="CI77" s="913"/>
      <c r="CJ77" s="913"/>
      <c r="CK77" s="913"/>
      <c r="CL77" s="913"/>
      <c r="CM77" s="913"/>
      <c r="CN77" s="913"/>
      <c r="CO77" s="913"/>
      <c r="CP77" s="913"/>
      <c r="CQ77" s="913"/>
      <c r="CR77" s="913"/>
      <c r="CS77" s="913"/>
      <c r="CT77" s="913"/>
      <c r="CU77" s="913"/>
      <c r="CV77" s="913"/>
      <c r="CW77" s="913"/>
      <c r="CX77" s="913"/>
      <c r="CY77" s="913"/>
      <c r="CZ77" s="913"/>
      <c r="DA77" s="913"/>
      <c r="DB77" s="913"/>
      <c r="DC77" s="913"/>
      <c r="DD77" s="913"/>
      <c r="DE77" s="913"/>
      <c r="DF77" s="913"/>
      <c r="DG77" s="913"/>
      <c r="DH77" s="913"/>
      <c r="DI77" s="913"/>
      <c r="DJ77" s="913"/>
      <c r="DK77" s="913"/>
      <c r="DL77" s="913"/>
      <c r="DM77" s="913"/>
      <c r="DN77" s="913"/>
      <c r="DO77" s="913"/>
      <c r="DP77" s="913"/>
      <c r="DQ77" s="913"/>
    </row>
    <row r="78" spans="1:121">
      <c r="A78" s="64"/>
      <c r="C78" s="1716">
        <v>2</v>
      </c>
      <c r="D78" s="1716"/>
      <c r="E78" s="1718">
        <v>1.41</v>
      </c>
      <c r="F78" s="1718"/>
      <c r="Y78" s="1716" t="s">
        <v>841</v>
      </c>
      <c r="Z78" s="1716"/>
      <c r="AA78" s="1716"/>
      <c r="AB78" s="1717" t="str">
        <f>IF(C61&lt;&gt;"",AVERAGE(C61:L61),"")</f>
        <v/>
      </c>
      <c r="AC78" s="1717"/>
      <c r="AD78" s="1717"/>
      <c r="AF78" s="65"/>
      <c r="AG78" s="2"/>
      <c r="AH78" s="2"/>
      <c r="AI78" s="913"/>
      <c r="AJ78" s="913"/>
      <c r="AK78" s="913"/>
      <c r="AL78" s="913"/>
      <c r="AM78" s="913"/>
      <c r="AN78" s="913"/>
      <c r="AO78" s="913"/>
      <c r="AP78" s="913"/>
      <c r="AQ78" s="913"/>
      <c r="AR78" s="913"/>
      <c r="AS78" s="913"/>
      <c r="AT78" s="913"/>
      <c r="AU78" s="913"/>
      <c r="AV78" s="913"/>
      <c r="AW78" s="913"/>
      <c r="AX78" s="913"/>
      <c r="AY78" s="913"/>
      <c r="AZ78" s="913"/>
      <c r="BA78" s="913"/>
      <c r="BB78" s="913"/>
      <c r="BC78" s="913"/>
      <c r="BD78" s="913"/>
      <c r="BE78" s="913"/>
      <c r="BF78" s="913"/>
      <c r="BG78" s="913"/>
      <c r="BH78" s="913"/>
      <c r="BI78" s="913"/>
      <c r="BJ78" s="913"/>
      <c r="BK78" s="913"/>
      <c r="BL78" s="913"/>
      <c r="BM78" s="913"/>
      <c r="BN78" s="913"/>
      <c r="BO78" s="913"/>
      <c r="BP78" s="913"/>
      <c r="BQ78" s="913"/>
      <c r="BR78" s="913"/>
      <c r="BS78" s="913"/>
      <c r="BT78" s="913"/>
      <c r="BU78" s="913"/>
      <c r="BV78" s="913"/>
      <c r="BW78" s="913"/>
      <c r="BX78" s="913"/>
      <c r="BY78" s="913"/>
      <c r="BZ78" s="913"/>
      <c r="CA78" s="913"/>
      <c r="CB78" s="913"/>
      <c r="CC78" s="913"/>
      <c r="CD78" s="913"/>
      <c r="CE78" s="913"/>
      <c r="CF78" s="913"/>
      <c r="CG78" s="913"/>
      <c r="CH78" s="913"/>
      <c r="CI78" s="913"/>
      <c r="CJ78" s="913"/>
      <c r="CK78" s="913"/>
      <c r="CL78" s="913"/>
      <c r="CM78" s="913"/>
      <c r="CN78" s="913"/>
      <c r="CO78" s="913"/>
      <c r="CP78" s="913"/>
      <c r="CQ78" s="913"/>
      <c r="CR78" s="913"/>
      <c r="CS78" s="913"/>
      <c r="CT78" s="913"/>
      <c r="CU78" s="913"/>
      <c r="CV78" s="913"/>
      <c r="CW78" s="913"/>
      <c r="CX78" s="913"/>
      <c r="CY78" s="913"/>
      <c r="CZ78" s="913"/>
      <c r="DA78" s="913"/>
      <c r="DB78" s="913"/>
      <c r="DC78" s="913"/>
      <c r="DD78" s="913"/>
      <c r="DE78" s="913"/>
      <c r="DF78" s="913"/>
      <c r="DG78" s="913"/>
      <c r="DH78" s="913"/>
      <c r="DI78" s="913"/>
      <c r="DJ78" s="913"/>
      <c r="DK78" s="913"/>
      <c r="DL78" s="913"/>
      <c r="DM78" s="913"/>
      <c r="DN78" s="913"/>
      <c r="DO78" s="913"/>
      <c r="DP78" s="913"/>
      <c r="DQ78" s="913"/>
    </row>
    <row r="79" spans="1:121">
      <c r="A79" s="64"/>
      <c r="C79" s="1716">
        <v>3</v>
      </c>
      <c r="D79" s="1716"/>
      <c r="E79" s="1718">
        <v>1.9059999999999999</v>
      </c>
      <c r="F79" s="1718"/>
      <c r="H79" s="2" t="s">
        <v>1103</v>
      </c>
      <c r="P79" s="1436"/>
      <c r="Q79" s="1436"/>
      <c r="T79" s="1436">
        <f>COUNT(C55:L55)</f>
        <v>0</v>
      </c>
      <c r="U79" s="1436"/>
      <c r="Y79" s="1716" t="s">
        <v>796</v>
      </c>
      <c r="Z79" s="1716"/>
      <c r="AA79" s="1716"/>
      <c r="AB79" s="1717" t="str">
        <f>IF(M61&lt;&gt;"",AVERAGE(M61:V61),"")</f>
        <v/>
      </c>
      <c r="AC79" s="1717"/>
      <c r="AD79" s="1717"/>
      <c r="AF79" s="65"/>
      <c r="AG79" s="2"/>
      <c r="AH79" s="2"/>
      <c r="AI79" s="913"/>
      <c r="AJ79" s="913"/>
      <c r="AK79" s="913"/>
      <c r="AL79" s="913"/>
      <c r="AM79" s="913"/>
      <c r="AN79" s="913"/>
      <c r="AO79" s="913"/>
      <c r="AP79" s="913"/>
      <c r="AQ79" s="913"/>
      <c r="AR79" s="913"/>
      <c r="AS79" s="913"/>
      <c r="AT79" s="913"/>
      <c r="AU79" s="913"/>
      <c r="AV79" s="913"/>
      <c r="AW79" s="913"/>
      <c r="AX79" s="913"/>
      <c r="AY79" s="913"/>
      <c r="AZ79" s="913"/>
      <c r="BA79" s="913"/>
      <c r="BB79" s="913"/>
      <c r="BC79" s="913"/>
      <c r="BD79" s="913"/>
      <c r="BE79" s="913"/>
      <c r="BF79" s="913"/>
      <c r="BG79" s="913"/>
      <c r="BH79" s="913"/>
      <c r="BI79" s="913"/>
      <c r="BJ79" s="913"/>
      <c r="BK79" s="913"/>
      <c r="BL79" s="913"/>
      <c r="BM79" s="913"/>
      <c r="BN79" s="913"/>
      <c r="BO79" s="913"/>
      <c r="BP79" s="913"/>
      <c r="BQ79" s="913"/>
      <c r="BR79" s="913"/>
      <c r="BS79" s="913"/>
      <c r="BT79" s="913"/>
      <c r="BU79" s="913"/>
      <c r="BV79" s="913"/>
      <c r="BW79" s="913"/>
      <c r="BX79" s="913"/>
      <c r="BY79" s="913"/>
      <c r="BZ79" s="913"/>
      <c r="CA79" s="913"/>
      <c r="CB79" s="913"/>
      <c r="CC79" s="913"/>
      <c r="CD79" s="913"/>
      <c r="CE79" s="913"/>
      <c r="CF79" s="913"/>
      <c r="CG79" s="913"/>
      <c r="CH79" s="913"/>
      <c r="CI79" s="913"/>
      <c r="CJ79" s="913"/>
      <c r="CK79" s="913"/>
      <c r="CL79" s="913"/>
      <c r="CM79" s="913"/>
      <c r="CN79" s="913"/>
      <c r="CO79" s="913"/>
      <c r="CP79" s="913"/>
      <c r="CQ79" s="913"/>
      <c r="CR79" s="913"/>
      <c r="CS79" s="913"/>
      <c r="CT79" s="913"/>
      <c r="CU79" s="913"/>
      <c r="CV79" s="913"/>
      <c r="CW79" s="913"/>
      <c r="CX79" s="913"/>
      <c r="CY79" s="913"/>
      <c r="CZ79" s="913"/>
      <c r="DA79" s="913"/>
      <c r="DB79" s="913"/>
      <c r="DC79" s="913"/>
      <c r="DD79" s="913"/>
      <c r="DE79" s="913"/>
      <c r="DF79" s="913"/>
      <c r="DG79" s="913"/>
      <c r="DH79" s="913"/>
      <c r="DI79" s="913"/>
      <c r="DJ79" s="913"/>
      <c r="DK79" s="913"/>
      <c r="DL79" s="913"/>
      <c r="DM79" s="913"/>
      <c r="DN79" s="913"/>
      <c r="DO79" s="913"/>
      <c r="DP79" s="913"/>
      <c r="DQ79" s="913"/>
    </row>
    <row r="80" spans="1:121">
      <c r="A80" s="64"/>
      <c r="Y80" s="1716" t="s">
        <v>845</v>
      </c>
      <c r="Z80" s="1716"/>
      <c r="AA80" s="1716"/>
      <c r="AB80" s="1717" t="str">
        <f>IF(W61="","",AVERAGE(W61:AF61))</f>
        <v/>
      </c>
      <c r="AC80" s="1717"/>
      <c r="AD80" s="1717"/>
      <c r="AF80" s="65"/>
      <c r="AG80" s="2"/>
      <c r="AH80" s="2"/>
      <c r="AI80" s="913"/>
      <c r="AJ80" s="913"/>
      <c r="AK80" s="913"/>
      <c r="AL80" s="913"/>
      <c r="AM80" s="913"/>
      <c r="AN80" s="913"/>
      <c r="AO80" s="913"/>
      <c r="AP80" s="913"/>
      <c r="AQ80" s="913"/>
      <c r="AR80" s="913"/>
      <c r="AS80" s="913"/>
      <c r="AT80" s="913"/>
      <c r="AU80" s="913"/>
      <c r="AV80" s="913"/>
      <c r="AW80" s="913"/>
      <c r="AX80" s="913"/>
      <c r="AY80" s="913"/>
      <c r="AZ80" s="913"/>
      <c r="BA80" s="913"/>
      <c r="BB80" s="913"/>
      <c r="BC80" s="913"/>
      <c r="BD80" s="913"/>
      <c r="BE80" s="913"/>
      <c r="BF80" s="913"/>
      <c r="BG80" s="913"/>
      <c r="BH80" s="913"/>
      <c r="BI80" s="913"/>
      <c r="BJ80" s="913"/>
      <c r="BK80" s="913"/>
      <c r="BL80" s="913"/>
      <c r="BM80" s="913"/>
      <c r="BN80" s="913"/>
      <c r="BO80" s="913"/>
      <c r="BP80" s="913"/>
      <c r="BQ80" s="913"/>
      <c r="BR80" s="913"/>
      <c r="BS80" s="913"/>
      <c r="BT80" s="913"/>
      <c r="BU80" s="913"/>
      <c r="BV80" s="913"/>
      <c r="BW80" s="913"/>
      <c r="BX80" s="913"/>
      <c r="BY80" s="913"/>
      <c r="BZ80" s="913"/>
      <c r="CA80" s="913"/>
      <c r="CB80" s="913"/>
      <c r="CC80" s="913"/>
      <c r="CD80" s="913"/>
      <c r="CE80" s="913"/>
      <c r="CF80" s="913"/>
      <c r="CG80" s="913"/>
      <c r="CH80" s="913"/>
      <c r="CI80" s="913"/>
      <c r="CJ80" s="913"/>
      <c r="CK80" s="913"/>
      <c r="CL80" s="913"/>
      <c r="CM80" s="913"/>
      <c r="CN80" s="913"/>
      <c r="CO80" s="913"/>
      <c r="CP80" s="913"/>
      <c r="CQ80" s="913"/>
      <c r="CR80" s="913"/>
      <c r="CS80" s="913"/>
      <c r="CT80" s="913"/>
      <c r="CU80" s="913"/>
      <c r="CV80" s="913"/>
      <c r="CW80" s="913"/>
      <c r="CX80" s="913"/>
      <c r="CY80" s="913"/>
      <c r="CZ80" s="913"/>
      <c r="DA80" s="913"/>
      <c r="DB80" s="913"/>
      <c r="DC80" s="913"/>
      <c r="DD80" s="913"/>
      <c r="DE80" s="913"/>
      <c r="DF80" s="913"/>
      <c r="DG80" s="913"/>
      <c r="DH80" s="913"/>
      <c r="DI80" s="913"/>
      <c r="DJ80" s="913"/>
      <c r="DK80" s="913"/>
      <c r="DL80" s="913"/>
      <c r="DM80" s="913"/>
      <c r="DN80" s="913"/>
      <c r="DO80" s="913"/>
      <c r="DP80" s="913"/>
      <c r="DQ80" s="913"/>
    </row>
    <row r="81" spans="1:42" ht="15.75">
      <c r="A81" s="64"/>
      <c r="H81" s="2" t="s">
        <v>1104</v>
      </c>
      <c r="T81" s="1688">
        <f>MAX(AB78:AD80)-MIN(AB78:AD80)</f>
        <v>0</v>
      </c>
      <c r="U81" s="1436"/>
      <c r="AF81" s="65"/>
      <c r="AG81" s="913"/>
      <c r="AH81" s="913"/>
      <c r="AI81" s="913"/>
      <c r="AJ81" s="913"/>
      <c r="AK81" s="913"/>
      <c r="AL81" s="913"/>
      <c r="AM81" s="913"/>
      <c r="AN81" s="913"/>
      <c r="AO81" s="913"/>
      <c r="AP81" s="913"/>
    </row>
    <row r="82" spans="1:42">
      <c r="A82" s="64"/>
      <c r="AF82" s="65"/>
      <c r="AG82" s="913"/>
      <c r="AH82" s="913"/>
      <c r="AI82" s="913"/>
      <c r="AJ82" s="913"/>
      <c r="AK82" s="913"/>
      <c r="AL82" s="913"/>
      <c r="AM82" s="913"/>
      <c r="AN82" s="913"/>
      <c r="AO82" s="913"/>
      <c r="AP82" s="913"/>
    </row>
    <row r="83" spans="1:42" ht="15.75">
      <c r="A83" s="64"/>
      <c r="H83" s="2" t="s">
        <v>1105</v>
      </c>
      <c r="T83" s="1717" t="str">
        <f>IF(T77&lt;&gt;0,T81/VLOOKUP(T77,C78:F79,3),"")</f>
        <v/>
      </c>
      <c r="U83" s="1717"/>
      <c r="AF83" s="65"/>
      <c r="AG83" s="913"/>
      <c r="AH83" s="913"/>
      <c r="AI83" s="913"/>
      <c r="AJ83" s="913"/>
      <c r="AK83" s="913"/>
      <c r="AL83" s="913"/>
      <c r="AM83" s="913"/>
      <c r="AN83" s="913"/>
      <c r="AO83" s="913"/>
      <c r="AP83" s="913"/>
    </row>
    <row r="84" spans="1:42">
      <c r="A84" s="64"/>
      <c r="AF84" s="65"/>
      <c r="AG84" s="913"/>
      <c r="AH84" s="913"/>
      <c r="AI84" s="913"/>
      <c r="AJ84" s="913"/>
      <c r="AK84" s="913"/>
      <c r="AL84" s="913"/>
      <c r="AM84" s="913"/>
      <c r="AN84" s="913"/>
      <c r="AO84" s="913"/>
      <c r="AP84" s="913"/>
    </row>
    <row r="85" spans="1:42">
      <c r="A85" s="64"/>
      <c r="B85" s="2" t="s">
        <v>1106</v>
      </c>
      <c r="AF85" s="65"/>
      <c r="AG85" s="913"/>
      <c r="AH85" s="913"/>
      <c r="AI85" s="913"/>
      <c r="AJ85" s="913"/>
      <c r="AK85" s="913"/>
      <c r="AL85" s="913"/>
      <c r="AM85" s="913"/>
      <c r="AN85" s="913"/>
      <c r="AO85" s="913"/>
      <c r="AP85" s="913"/>
    </row>
    <row r="86" spans="1:42">
      <c r="A86" s="64"/>
      <c r="AF86" s="65"/>
      <c r="AG86" s="913"/>
      <c r="AH86" s="913"/>
      <c r="AI86" s="913"/>
      <c r="AJ86" s="913"/>
      <c r="AK86" s="913"/>
      <c r="AL86" s="913"/>
      <c r="AM86" s="913"/>
      <c r="AN86" s="913"/>
      <c r="AO86" s="913"/>
      <c r="AP86" s="913"/>
    </row>
    <row r="87" spans="1:42" ht="15.75">
      <c r="A87" s="64"/>
      <c r="H87" s="302" t="s">
        <v>1107</v>
      </c>
      <c r="I87" s="260" t="s">
        <v>797</v>
      </c>
      <c r="J87" s="2" t="s">
        <v>1108</v>
      </c>
      <c r="T87" s="1721" t="str">
        <f>IF(T73&lt;&gt;"",SQRT(T73*T73+T83*T83),"")</f>
        <v/>
      </c>
      <c r="U87" s="1676"/>
      <c r="AF87" s="65"/>
      <c r="AG87" s="913"/>
      <c r="AH87" s="913"/>
      <c r="AI87" s="913"/>
      <c r="AJ87" s="913"/>
      <c r="AK87" s="913"/>
      <c r="AL87" s="913"/>
      <c r="AM87" s="913"/>
      <c r="AN87" s="913"/>
      <c r="AO87" s="913"/>
      <c r="AP87" s="913"/>
    </row>
    <row r="88" spans="1:42">
      <c r="A88" s="64"/>
      <c r="I88" s="303"/>
      <c r="AF88" s="65"/>
      <c r="AG88" s="913"/>
      <c r="AH88" s="913"/>
      <c r="AI88" s="913"/>
      <c r="AJ88" s="913"/>
      <c r="AK88" s="913"/>
      <c r="AL88" s="913"/>
      <c r="AM88" s="913"/>
      <c r="AN88" s="913"/>
      <c r="AO88" s="913"/>
      <c r="AP88" s="913"/>
    </row>
    <row r="89" spans="1:42">
      <c r="A89" s="64"/>
      <c r="B89" s="2" t="s">
        <v>1109</v>
      </c>
      <c r="I89" s="260"/>
      <c r="Y89" s="1436" t="s">
        <v>1110</v>
      </c>
      <c r="Z89" s="1436"/>
      <c r="AA89" s="1436"/>
      <c r="AB89" s="1436"/>
      <c r="AC89" s="1436"/>
      <c r="AD89" s="1436"/>
      <c r="AF89" s="65"/>
      <c r="AG89" s="913"/>
      <c r="AH89" s="913"/>
      <c r="AI89" s="913"/>
      <c r="AJ89" s="913"/>
      <c r="AK89" s="913"/>
      <c r="AL89" s="913"/>
      <c r="AM89" s="913"/>
      <c r="AN89" s="913"/>
      <c r="AO89" s="913"/>
      <c r="AP89" s="913"/>
    </row>
    <row r="90" spans="1:42">
      <c r="A90" s="64"/>
      <c r="I90" s="260"/>
      <c r="AF90" s="65"/>
      <c r="AG90" s="913"/>
      <c r="AH90" s="913"/>
      <c r="AI90" s="913"/>
      <c r="AJ90" s="913"/>
      <c r="AK90" s="913"/>
      <c r="AL90" s="913"/>
      <c r="AM90" s="913"/>
      <c r="AN90" s="913"/>
      <c r="AO90" s="913"/>
      <c r="AP90" s="913"/>
    </row>
    <row r="91" spans="1:42" ht="15.75">
      <c r="A91" s="64"/>
      <c r="C91" s="1024" t="s">
        <v>1099</v>
      </c>
      <c r="D91" s="1024"/>
      <c r="E91" s="1024" t="s">
        <v>1100</v>
      </c>
      <c r="F91" s="1024"/>
      <c r="H91" s="2" t="s">
        <v>1111</v>
      </c>
      <c r="I91" s="260"/>
      <c r="T91" s="1688">
        <f>MAX(AB92:AD101)-MIN(AB92:AD101)</f>
        <v>0</v>
      </c>
      <c r="U91" s="1436"/>
      <c r="Y91" s="1716" t="s">
        <v>1112</v>
      </c>
      <c r="Z91" s="1716"/>
      <c r="AA91" s="1716"/>
      <c r="AB91" s="1716" t="s">
        <v>1102</v>
      </c>
      <c r="AC91" s="1716"/>
      <c r="AD91" s="1716"/>
      <c r="AF91" s="65"/>
      <c r="AG91" s="913"/>
      <c r="AH91" s="913"/>
      <c r="AI91" s="913"/>
      <c r="AJ91" s="913"/>
      <c r="AK91" s="913"/>
      <c r="AL91" s="2"/>
      <c r="AM91" s="2"/>
      <c r="AN91" s="2"/>
      <c r="AO91" s="2"/>
      <c r="AP91" s="2"/>
    </row>
    <row r="92" spans="1:42">
      <c r="A92" s="64"/>
      <c r="C92" s="1716">
        <v>2</v>
      </c>
      <c r="D92" s="1716"/>
      <c r="E92" s="1718">
        <v>1.41</v>
      </c>
      <c r="F92" s="1718"/>
      <c r="Y92" s="1716">
        <v>1</v>
      </c>
      <c r="Z92" s="1716"/>
      <c r="AA92" s="1716"/>
      <c r="AB92" s="1717" t="str">
        <f>IF(C61="","",(C61+M61+W61)/COUNT(C61,M61,W61))</f>
        <v/>
      </c>
      <c r="AC92" s="1717"/>
      <c r="AD92" s="1717"/>
      <c r="AF92" s="65"/>
      <c r="AG92" s="913"/>
      <c r="AH92" s="913"/>
      <c r="AI92" s="913"/>
      <c r="AJ92" s="913"/>
      <c r="AK92" s="913"/>
      <c r="AL92" s="2"/>
      <c r="AM92" s="2"/>
      <c r="AN92" s="2"/>
      <c r="AO92" s="2"/>
      <c r="AP92" s="2"/>
    </row>
    <row r="93" spans="1:42">
      <c r="A93" s="64"/>
      <c r="C93" s="1716">
        <v>3</v>
      </c>
      <c r="D93" s="1716"/>
      <c r="E93" s="1718">
        <v>1.9059999999999999</v>
      </c>
      <c r="F93" s="1718"/>
      <c r="H93" s="2" t="s">
        <v>1113</v>
      </c>
      <c r="Y93" s="1716">
        <v>2</v>
      </c>
      <c r="Z93" s="1716"/>
      <c r="AA93" s="1716"/>
      <c r="AB93" s="1717" t="str">
        <f>IF(D61="","",(D61+N61+X61)/COUNT(D61,N61,X61))</f>
        <v/>
      </c>
      <c r="AC93" s="1717"/>
      <c r="AD93" s="1717"/>
      <c r="AF93" s="65"/>
      <c r="AG93" s="913"/>
      <c r="AH93" s="913"/>
      <c r="AI93" s="913"/>
      <c r="AJ93" s="913"/>
      <c r="AK93" s="913"/>
      <c r="AL93" s="2"/>
      <c r="AM93" s="2"/>
      <c r="AN93" s="2"/>
      <c r="AO93" s="2"/>
      <c r="AP93" s="2"/>
    </row>
    <row r="94" spans="1:42">
      <c r="A94" s="64"/>
      <c r="C94" s="1716">
        <v>4</v>
      </c>
      <c r="D94" s="1716"/>
      <c r="E94" s="1718">
        <v>2.2370000000000001</v>
      </c>
      <c r="F94" s="1718"/>
      <c r="Y94" s="1716">
        <v>3</v>
      </c>
      <c r="Z94" s="1716"/>
      <c r="AA94" s="1716"/>
      <c r="AB94" s="1717" t="str">
        <f>IF(E61="","",(E61+O61+Y61)/COUNT(E61,O61,Y61))</f>
        <v/>
      </c>
      <c r="AC94" s="1717"/>
      <c r="AD94" s="1717"/>
      <c r="AF94" s="65"/>
      <c r="AG94" s="913"/>
      <c r="AH94" s="913"/>
      <c r="AI94" s="913"/>
      <c r="AJ94" s="913"/>
      <c r="AK94" s="913"/>
      <c r="AL94" s="2"/>
      <c r="AM94" s="2"/>
      <c r="AN94" s="2"/>
      <c r="AO94" s="2"/>
      <c r="AP94" s="2"/>
    </row>
    <row r="95" spans="1:42" ht="15.75">
      <c r="A95" s="64"/>
      <c r="C95" s="1716">
        <v>5</v>
      </c>
      <c r="D95" s="1716"/>
      <c r="E95" s="1718">
        <v>2.4769999999999999</v>
      </c>
      <c r="F95" s="1718"/>
      <c r="O95" s="302" t="s">
        <v>1114</v>
      </c>
      <c r="P95" s="158" t="s">
        <v>797</v>
      </c>
      <c r="Q95" s="913" t="s">
        <v>1115</v>
      </c>
      <c r="T95" s="1717" t="str">
        <f>IF(T79&lt;&gt;0,T91/VLOOKUP(T79,C92:F100,3),"")</f>
        <v/>
      </c>
      <c r="U95" s="1717"/>
      <c r="Y95" s="1716">
        <v>4</v>
      </c>
      <c r="Z95" s="1716"/>
      <c r="AA95" s="1716"/>
      <c r="AB95" s="1717" t="str">
        <f>IF(F61="","",(F61+P61+Z61)/COUNT(F61,P61,Z61))</f>
        <v/>
      </c>
      <c r="AC95" s="1717"/>
      <c r="AD95" s="1717"/>
      <c r="AF95" s="65"/>
      <c r="AG95" s="913"/>
      <c r="AH95" s="913"/>
      <c r="AI95" s="913"/>
      <c r="AJ95" s="913"/>
      <c r="AK95" s="913"/>
      <c r="AL95" s="913"/>
      <c r="AM95" s="913"/>
      <c r="AN95" s="913"/>
      <c r="AO95" s="913"/>
      <c r="AP95" s="913"/>
    </row>
    <row r="96" spans="1:42">
      <c r="A96" s="64"/>
      <c r="C96" s="1716">
        <v>6</v>
      </c>
      <c r="D96" s="1716"/>
      <c r="E96" s="1718">
        <v>2.669</v>
      </c>
      <c r="F96" s="1718"/>
      <c r="Y96" s="1716">
        <v>5</v>
      </c>
      <c r="Z96" s="1716"/>
      <c r="AA96" s="1716"/>
      <c r="AB96" s="1717" t="str">
        <f>IF(G61="","",(G61+Q61+AA61)/COUNT(G61,Q61,AA61))</f>
        <v/>
      </c>
      <c r="AC96" s="1717"/>
      <c r="AD96" s="1717"/>
      <c r="AF96" s="65"/>
      <c r="AG96" s="913"/>
      <c r="AH96" s="913"/>
      <c r="AI96" s="913"/>
      <c r="AJ96" s="913"/>
      <c r="AK96" s="913"/>
      <c r="AL96" s="913"/>
      <c r="AM96" s="913"/>
      <c r="AN96" s="913"/>
      <c r="AO96" s="913"/>
      <c r="AP96" s="913"/>
    </row>
    <row r="97" spans="1:32">
      <c r="A97" s="64"/>
      <c r="C97" s="1716">
        <v>7</v>
      </c>
      <c r="D97" s="1716"/>
      <c r="E97" s="1718">
        <v>2.827</v>
      </c>
      <c r="F97" s="1718"/>
      <c r="H97" s="2" t="s">
        <v>1116</v>
      </c>
      <c r="Y97" s="1716">
        <v>6</v>
      </c>
      <c r="Z97" s="1716"/>
      <c r="AA97" s="1716"/>
      <c r="AB97" s="1717" t="str">
        <f>IF(H61="","",(H61+R61+AB61)/COUNT(H61,R61,AB61))</f>
        <v/>
      </c>
      <c r="AC97" s="1717"/>
      <c r="AD97" s="1717"/>
      <c r="AF97" s="65"/>
    </row>
    <row r="98" spans="1:32" ht="15.75">
      <c r="A98" s="64"/>
      <c r="C98" s="1716">
        <v>8</v>
      </c>
      <c r="D98" s="1716"/>
      <c r="E98" s="1718">
        <v>2.9609999999999999</v>
      </c>
      <c r="F98" s="1718"/>
      <c r="P98" s="302" t="s">
        <v>1117</v>
      </c>
      <c r="T98" s="1560" t="str">
        <f>IF(T87&lt;&gt;"",T95/T87,"")</f>
        <v/>
      </c>
      <c r="U98" s="1560"/>
      <c r="Y98" s="1716">
        <v>7</v>
      </c>
      <c r="Z98" s="1716"/>
      <c r="AA98" s="1716"/>
      <c r="AB98" s="1717" t="str">
        <f>IF(I61="","",(I61+S61+AC61)/COUNT(I61,S61,AC61))</f>
        <v/>
      </c>
      <c r="AC98" s="1717"/>
      <c r="AD98" s="1717"/>
      <c r="AF98" s="65"/>
    </row>
    <row r="99" spans="1:32">
      <c r="A99" s="64"/>
      <c r="C99" s="1716">
        <v>9</v>
      </c>
      <c r="D99" s="1716"/>
      <c r="E99" s="1718">
        <v>3.0760000000000001</v>
      </c>
      <c r="F99" s="1718"/>
      <c r="Y99" s="1716">
        <v>8</v>
      </c>
      <c r="Z99" s="1716"/>
      <c r="AA99" s="1716"/>
      <c r="AB99" s="1717" t="str">
        <f>IF(J61="","",(J61+T61+AD61)/COUNT(J61,T61,AD61))</f>
        <v/>
      </c>
      <c r="AC99" s="1717"/>
      <c r="AD99" s="1717"/>
      <c r="AF99" s="65"/>
    </row>
    <row r="100" spans="1:32">
      <c r="A100" s="64"/>
      <c r="C100" s="1716">
        <v>10</v>
      </c>
      <c r="D100" s="1716"/>
      <c r="E100" s="1718">
        <v>3.1779999999999999</v>
      </c>
      <c r="F100" s="1718"/>
      <c r="Y100" s="1716">
        <v>9</v>
      </c>
      <c r="Z100" s="1716"/>
      <c r="AA100" s="1716"/>
      <c r="AB100" s="1717" t="str">
        <f>IF(K61="","",(K61+U61+AE61)/COUNT(K61,U61,AE61))</f>
        <v/>
      </c>
      <c r="AC100" s="1717"/>
      <c r="AD100" s="1717"/>
      <c r="AF100" s="65"/>
    </row>
    <row r="101" spans="1:32">
      <c r="A101" s="64"/>
      <c r="Y101" s="1716">
        <v>10</v>
      </c>
      <c r="Z101" s="1716"/>
      <c r="AA101" s="1716"/>
      <c r="AB101" s="1717" t="str">
        <f>IF(L61="","",(L61+V61+AF61)/COUNT(L61,V61,AF61))</f>
        <v/>
      </c>
      <c r="AC101" s="1717"/>
      <c r="AD101" s="1717"/>
      <c r="AF101" s="65"/>
    </row>
    <row r="102" spans="1:32">
      <c r="A102" s="64"/>
      <c r="AF102" s="65"/>
    </row>
    <row r="103" spans="1:32">
      <c r="A103" s="64"/>
      <c r="AF103" s="65"/>
    </row>
    <row r="104" spans="1:32">
      <c r="A104" s="64"/>
      <c r="C104" s="2" t="s">
        <v>1118</v>
      </c>
      <c r="AF104" s="65"/>
    </row>
    <row r="105" spans="1:32">
      <c r="A105" s="64"/>
      <c r="AF105" s="65"/>
    </row>
    <row r="106" spans="1:32" ht="15.75">
      <c r="A106" s="64"/>
      <c r="F106" s="2" t="s">
        <v>1119</v>
      </c>
      <c r="H106" s="2" t="s">
        <v>1120</v>
      </c>
      <c r="T106" s="1722" t="str">
        <f>IF(T98&lt;&gt;"",TRUNC(T98*1.41),"")</f>
        <v/>
      </c>
      <c r="U106" s="1722"/>
      <c r="AF106" s="65"/>
    </row>
    <row r="107" spans="1:32">
      <c r="A107" s="64"/>
      <c r="AF107" s="65"/>
    </row>
    <row r="108" spans="1:32">
      <c r="A108" s="64"/>
      <c r="T108" s="953" t="str">
        <f>IF(T106&lt;&gt;"",IF(T106&lt;5,"Gage discrimination low","Gage discrimination acceptable"),"")</f>
        <v/>
      </c>
      <c r="U108" s="954"/>
      <c r="V108" s="954"/>
      <c r="W108" s="954"/>
      <c r="AF108" s="65"/>
    </row>
    <row r="109" spans="1:32">
      <c r="A109" s="64"/>
      <c r="AF109" s="65"/>
    </row>
    <row r="110" spans="1:32">
      <c r="A110" s="64"/>
      <c r="C110" s="2" t="s">
        <v>1121</v>
      </c>
      <c r="AF110" s="65"/>
    </row>
    <row r="111" spans="1:32">
      <c r="A111" s="64"/>
      <c r="C111" s="2" t="s">
        <v>1122</v>
      </c>
      <c r="AF111" s="65"/>
    </row>
    <row r="112" spans="1:32">
      <c r="A112" s="64"/>
      <c r="C112" s="2" t="s">
        <v>1123</v>
      </c>
      <c r="AF112" s="65"/>
    </row>
    <row r="113" spans="1:32">
      <c r="A113" s="64"/>
      <c r="AF113" s="65"/>
    </row>
    <row r="114" spans="1:32">
      <c r="A114" s="67"/>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9"/>
    </row>
  </sheetData>
  <customSheetViews>
    <customSheetView guid="{4386EC60-C10A-4757-8A9B-A7E03A340F6B}" showPageBreaks="1" printArea="1">
      <selection activeCell="Q25" sqref="Q25"/>
      <rowBreaks count="2" manualBreakCount="2">
        <brk id="59" max="31" man="1"/>
        <brk id="65" max="31" man="1"/>
      </rowBreaks>
      <pageMargins left="0" right="0" top="0" bottom="0" header="0" footer="0"/>
      <printOptions horizontalCentered="1" verticalCentered="1"/>
      <pageSetup scale="89" fitToHeight="2" orientation="portrait" r:id="rId1"/>
      <headerFooter alignWithMargins="0">
        <oddFooter xml:space="preserve">&amp;L&amp;P of &amp;N&amp;RPPAP: Revision 1.4
Date: 4/12/12
</oddFooter>
      </headerFooter>
    </customSheetView>
  </customSheetViews>
  <mergeCells count="97">
    <mergeCell ref="D1:AF3"/>
    <mergeCell ref="AB97:AD97"/>
    <mergeCell ref="Y97:AA97"/>
    <mergeCell ref="AB94:AD94"/>
    <mergeCell ref="AB93:AD93"/>
    <mergeCell ref="AB95:AD95"/>
    <mergeCell ref="Y96:AA96"/>
    <mergeCell ref="Y95:AA95"/>
    <mergeCell ref="Y93:AA93"/>
    <mergeCell ref="AB96:AD96"/>
    <mergeCell ref="C97:D97"/>
    <mergeCell ref="C96:D96"/>
    <mergeCell ref="Y80:AA80"/>
    <mergeCell ref="Y91:AA91"/>
    <mergeCell ref="T87:U87"/>
    <mergeCell ref="Y94:AA94"/>
    <mergeCell ref="C100:D100"/>
    <mergeCell ref="E100:F100"/>
    <mergeCell ref="E98:F98"/>
    <mergeCell ref="C99:D99"/>
    <mergeCell ref="C98:D98"/>
    <mergeCell ref="E99:F99"/>
    <mergeCell ref="T106:U106"/>
    <mergeCell ref="Y101:AA101"/>
    <mergeCell ref="T98:U98"/>
    <mergeCell ref="AB101:AD101"/>
    <mergeCell ref="AB98:AD98"/>
    <mergeCell ref="AB99:AD99"/>
    <mergeCell ref="Y99:AA99"/>
    <mergeCell ref="Y100:AA100"/>
    <mergeCell ref="Y98:AA98"/>
    <mergeCell ref="AB100:AD100"/>
    <mergeCell ref="C94:D94"/>
    <mergeCell ref="C92:D92"/>
    <mergeCell ref="E94:F94"/>
    <mergeCell ref="E97:F97"/>
    <mergeCell ref="E96:F96"/>
    <mergeCell ref="E93:F93"/>
    <mergeCell ref="C93:D93"/>
    <mergeCell ref="C95:D95"/>
    <mergeCell ref="C77:D77"/>
    <mergeCell ref="E77:F77"/>
    <mergeCell ref="T77:U77"/>
    <mergeCell ref="Y79:AA79"/>
    <mergeCell ref="T81:U81"/>
    <mergeCell ref="E79:F79"/>
    <mergeCell ref="C79:D79"/>
    <mergeCell ref="C78:D78"/>
    <mergeCell ref="AB80:AD80"/>
    <mergeCell ref="Y78:AA78"/>
    <mergeCell ref="AB78:AD78"/>
    <mergeCell ref="AB79:AD79"/>
    <mergeCell ref="Y89:AD89"/>
    <mergeCell ref="AB92:AD92"/>
    <mergeCell ref="Y92:AA92"/>
    <mergeCell ref="E91:F91"/>
    <mergeCell ref="T83:U83"/>
    <mergeCell ref="E95:F95"/>
    <mergeCell ref="T91:U91"/>
    <mergeCell ref="AB91:AD91"/>
    <mergeCell ref="C91:D91"/>
    <mergeCell ref="T95:U95"/>
    <mergeCell ref="E92:F92"/>
    <mergeCell ref="B67:AF67"/>
    <mergeCell ref="Z73:AA73"/>
    <mergeCell ref="Z70:AA70"/>
    <mergeCell ref="T73:U73"/>
    <mergeCell ref="T71:U71"/>
    <mergeCell ref="AB69:AC69"/>
    <mergeCell ref="T69:U69"/>
    <mergeCell ref="Z69:AA69"/>
    <mergeCell ref="AB70:AC70"/>
    <mergeCell ref="AB73:AC73"/>
    <mergeCell ref="T79:U79"/>
    <mergeCell ref="E78:F78"/>
    <mergeCell ref="P79:Q79"/>
    <mergeCell ref="AB77:AD77"/>
    <mergeCell ref="Z71:AA71"/>
    <mergeCell ref="Z72:AA72"/>
    <mergeCell ref="Y77:AA77"/>
    <mergeCell ref="AB71:AC71"/>
    <mergeCell ref="AB72:AC72"/>
    <mergeCell ref="Y75:AD75"/>
    <mergeCell ref="A4:S4"/>
    <mergeCell ref="A5:S5"/>
    <mergeCell ref="A54:B54"/>
    <mergeCell ref="C53:L53"/>
    <mergeCell ref="C11:D11"/>
    <mergeCell ref="H11:I11"/>
    <mergeCell ref="M53:V53"/>
    <mergeCell ref="M11:N11"/>
    <mergeCell ref="M32:N32"/>
    <mergeCell ref="T5:AC5"/>
    <mergeCell ref="A7:L7"/>
    <mergeCell ref="H32:I32"/>
    <mergeCell ref="C32:D32"/>
    <mergeCell ref="W53:AF53"/>
  </mergeCells>
  <phoneticPr fontId="26" type="noConversion"/>
  <printOptions horizontalCentered="1"/>
  <pageMargins left="0.17" right="0.25" top="0.41" bottom="0.68" header="0.17" footer="0.16"/>
  <pageSetup scale="80" fitToHeight="2"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rowBreaks count="2" manualBreakCount="2">
    <brk id="52" max="31" man="1"/>
    <brk id="66" max="31" man="1"/>
  </rowBreaks>
  <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1">
    <tabColor indexed="13"/>
  </sheetPr>
  <dimension ref="A1:CS57"/>
  <sheetViews>
    <sheetView zoomScaleNormal="100" workbookViewId="0">
      <selection activeCell="W64" sqref="W64"/>
    </sheetView>
  </sheetViews>
  <sheetFormatPr defaultColWidth="9.140625" defaultRowHeight="12.75"/>
  <cols>
    <col min="1" max="1" width="2.140625" style="2" customWidth="1"/>
    <col min="2" max="2" width="6.140625" style="2" customWidth="1"/>
    <col min="3" max="26" width="4.85546875" style="2" customWidth="1"/>
    <col min="27" max="32" width="3.85546875" style="2" customWidth="1"/>
    <col min="33" max="33" width="9.140625" style="7"/>
    <col min="34" max="34" width="11.140625" style="7" customWidth="1"/>
    <col min="35" max="44" width="6.42578125" style="7" customWidth="1"/>
    <col min="45" max="97" width="9.140625" style="7"/>
    <col min="98" max="16384" width="9.140625" style="2"/>
  </cols>
  <sheetData>
    <row r="1" spans="1:97" ht="12.75" customHeight="1">
      <c r="A1" s="724"/>
      <c r="B1" s="395"/>
      <c r="C1" s="395"/>
      <c r="D1" s="1727" t="s">
        <v>1124</v>
      </c>
      <c r="E1" s="1727"/>
      <c r="F1" s="1727"/>
      <c r="G1" s="1727"/>
      <c r="H1" s="1727"/>
      <c r="I1" s="1727"/>
      <c r="J1" s="1727"/>
      <c r="K1" s="1727"/>
      <c r="L1" s="1727"/>
      <c r="M1" s="1727"/>
      <c r="N1" s="1727"/>
      <c r="O1" s="1727"/>
      <c r="P1" s="1727"/>
      <c r="Q1" s="1727"/>
      <c r="R1" s="1727"/>
      <c r="S1" s="1727"/>
      <c r="T1" s="1727"/>
      <c r="U1" s="1727"/>
      <c r="V1" s="1727"/>
      <c r="W1" s="1727"/>
      <c r="X1" s="1727"/>
      <c r="Y1" s="1727"/>
      <c r="Z1" s="1727"/>
      <c r="AA1" s="1728"/>
      <c r="AG1" s="913"/>
      <c r="AH1" s="913"/>
      <c r="AI1" s="913"/>
      <c r="AJ1" s="913"/>
      <c r="AK1" s="913"/>
      <c r="AL1" s="913"/>
      <c r="AM1" s="913"/>
      <c r="AN1" s="913"/>
      <c r="AO1" s="913"/>
      <c r="AP1" s="913"/>
      <c r="AQ1" s="913"/>
      <c r="AR1" s="913"/>
      <c r="AS1" s="913"/>
      <c r="AT1" s="913"/>
      <c r="AU1" s="913"/>
      <c r="AV1" s="913"/>
      <c r="AW1" s="913"/>
      <c r="AX1" s="913"/>
      <c r="AY1" s="913"/>
      <c r="AZ1" s="913"/>
      <c r="BA1" s="913"/>
      <c r="BB1" s="913"/>
      <c r="BC1" s="913"/>
      <c r="BD1" s="913"/>
      <c r="BE1" s="913"/>
      <c r="BF1" s="913"/>
      <c r="BG1" s="913"/>
      <c r="BH1" s="913"/>
      <c r="BI1" s="913"/>
      <c r="BJ1" s="913"/>
      <c r="BK1" s="913"/>
      <c r="BL1" s="913"/>
      <c r="BM1" s="913"/>
      <c r="BN1" s="913"/>
      <c r="BO1" s="913"/>
      <c r="BP1" s="913"/>
      <c r="BQ1" s="913"/>
      <c r="BR1" s="913"/>
      <c r="BS1" s="913"/>
      <c r="BT1" s="913"/>
      <c r="BU1" s="913"/>
      <c r="BV1" s="913"/>
      <c r="BW1" s="913"/>
      <c r="BX1" s="913"/>
      <c r="BY1" s="913"/>
      <c r="BZ1" s="913"/>
      <c r="CA1" s="913"/>
      <c r="CB1" s="913"/>
      <c r="CC1" s="913"/>
      <c r="CD1" s="913"/>
      <c r="CE1" s="913"/>
      <c r="CF1" s="913"/>
      <c r="CG1" s="913"/>
      <c r="CH1" s="913"/>
      <c r="CI1" s="913"/>
      <c r="CJ1" s="913"/>
      <c r="CK1" s="913"/>
      <c r="CL1" s="913"/>
      <c r="CM1" s="913"/>
      <c r="CN1" s="913"/>
      <c r="CO1" s="913"/>
      <c r="CP1" s="913"/>
      <c r="CQ1" s="913"/>
      <c r="CR1" s="913"/>
      <c r="CS1" s="913"/>
    </row>
    <row r="2" spans="1:97" ht="12.75" customHeight="1">
      <c r="A2" s="721"/>
      <c r="B2" s="725"/>
      <c r="C2" s="725"/>
      <c r="D2" s="1729"/>
      <c r="E2" s="1729"/>
      <c r="F2" s="1729"/>
      <c r="G2" s="1729"/>
      <c r="H2" s="1729"/>
      <c r="I2" s="1729"/>
      <c r="J2" s="1729"/>
      <c r="K2" s="1729"/>
      <c r="L2" s="1729"/>
      <c r="M2" s="1729"/>
      <c r="N2" s="1729"/>
      <c r="O2" s="1729"/>
      <c r="P2" s="1729"/>
      <c r="Q2" s="1729"/>
      <c r="R2" s="1729"/>
      <c r="S2" s="1729"/>
      <c r="T2" s="1729"/>
      <c r="U2" s="1729"/>
      <c r="V2" s="1729"/>
      <c r="W2" s="1729"/>
      <c r="X2" s="1729"/>
      <c r="Y2" s="1729"/>
      <c r="Z2" s="1729"/>
      <c r="AA2" s="1730"/>
      <c r="AG2" s="913"/>
      <c r="AH2" s="913"/>
      <c r="AI2" s="913"/>
      <c r="AJ2" s="913"/>
      <c r="AK2" s="913"/>
      <c r="AL2" s="913"/>
      <c r="AM2" s="913"/>
      <c r="AN2" s="913"/>
      <c r="AO2" s="913"/>
      <c r="AP2" s="913"/>
      <c r="AQ2" s="913"/>
      <c r="AR2" s="913"/>
      <c r="AS2" s="913"/>
      <c r="AT2" s="913"/>
      <c r="AU2" s="913"/>
      <c r="AV2" s="913"/>
      <c r="AW2" s="913"/>
      <c r="AX2" s="913"/>
      <c r="AY2" s="913"/>
      <c r="AZ2" s="913"/>
      <c r="BA2" s="913"/>
      <c r="BB2" s="913"/>
      <c r="BC2" s="913"/>
      <c r="BD2" s="913"/>
      <c r="BE2" s="913"/>
      <c r="BF2" s="913"/>
      <c r="BG2" s="913"/>
      <c r="BH2" s="913"/>
      <c r="BI2" s="913"/>
      <c r="BJ2" s="913"/>
      <c r="BK2" s="913"/>
      <c r="BL2" s="913"/>
      <c r="BM2" s="913"/>
      <c r="BN2" s="913"/>
      <c r="BO2" s="913"/>
      <c r="BP2" s="913"/>
      <c r="BQ2" s="913"/>
      <c r="BR2" s="913"/>
      <c r="BS2" s="913"/>
      <c r="BT2" s="913"/>
      <c r="BU2" s="913"/>
      <c r="BV2" s="913"/>
      <c r="BW2" s="913"/>
      <c r="BX2" s="913"/>
      <c r="BY2" s="913"/>
      <c r="BZ2" s="913"/>
      <c r="CA2" s="913"/>
      <c r="CB2" s="913"/>
      <c r="CC2" s="913"/>
      <c r="CD2" s="913"/>
      <c r="CE2" s="913"/>
      <c r="CF2" s="913"/>
      <c r="CG2" s="913"/>
      <c r="CH2" s="913"/>
      <c r="CI2" s="913"/>
      <c r="CJ2" s="913"/>
      <c r="CK2" s="913"/>
      <c r="CL2" s="913"/>
      <c r="CM2" s="913"/>
      <c r="CN2" s="913"/>
      <c r="CO2" s="913"/>
      <c r="CP2" s="913"/>
      <c r="CQ2" s="913"/>
      <c r="CR2" s="913"/>
      <c r="CS2" s="913"/>
    </row>
    <row r="3" spans="1:97" ht="25.5" customHeight="1" thickBot="1">
      <c r="A3" s="722"/>
      <c r="B3" s="723"/>
      <c r="C3" s="723"/>
      <c r="D3" s="1731"/>
      <c r="E3" s="1731"/>
      <c r="F3" s="1731"/>
      <c r="G3" s="1731"/>
      <c r="H3" s="1731"/>
      <c r="I3" s="1731"/>
      <c r="J3" s="1731"/>
      <c r="K3" s="1731"/>
      <c r="L3" s="1731"/>
      <c r="M3" s="1731"/>
      <c r="N3" s="1731"/>
      <c r="O3" s="1731"/>
      <c r="P3" s="1731"/>
      <c r="Q3" s="1731"/>
      <c r="R3" s="1731"/>
      <c r="S3" s="1731"/>
      <c r="T3" s="1731"/>
      <c r="U3" s="1731"/>
      <c r="V3" s="1731"/>
      <c r="W3" s="1731"/>
      <c r="X3" s="1731"/>
      <c r="Y3" s="1731"/>
      <c r="Z3" s="1731"/>
      <c r="AA3" s="1732"/>
      <c r="AG3" s="913"/>
      <c r="AH3" s="913"/>
      <c r="AI3" s="913"/>
      <c r="AJ3" s="913"/>
      <c r="AK3" s="913"/>
      <c r="AL3" s="913"/>
      <c r="AM3" s="913"/>
      <c r="AN3" s="913"/>
      <c r="AO3" s="913"/>
      <c r="AP3" s="913"/>
      <c r="AQ3" s="913"/>
      <c r="AR3" s="913"/>
      <c r="AS3" s="913"/>
      <c r="AT3" s="913"/>
      <c r="AU3" s="913"/>
      <c r="AV3" s="913"/>
      <c r="AW3" s="913"/>
      <c r="AX3" s="913"/>
      <c r="AY3" s="913"/>
      <c r="AZ3" s="913"/>
      <c r="BA3" s="913"/>
      <c r="BB3" s="913"/>
      <c r="BC3" s="913"/>
      <c r="BD3" s="913"/>
      <c r="BE3" s="913"/>
      <c r="BF3" s="913"/>
      <c r="BG3" s="913"/>
      <c r="BH3" s="913"/>
      <c r="BI3" s="913"/>
      <c r="BJ3" s="913"/>
      <c r="BK3" s="913"/>
      <c r="BL3" s="913"/>
      <c r="BM3" s="913"/>
      <c r="BN3" s="913"/>
      <c r="BO3" s="913"/>
      <c r="BP3" s="913"/>
      <c r="BQ3" s="913"/>
      <c r="BR3" s="913"/>
      <c r="BS3" s="913"/>
      <c r="BT3" s="913"/>
      <c r="BU3" s="913"/>
      <c r="BV3" s="913"/>
      <c r="BW3" s="913"/>
      <c r="BX3" s="913"/>
      <c r="BY3" s="913"/>
      <c r="BZ3" s="913"/>
      <c r="CA3" s="913"/>
      <c r="CB3" s="913"/>
      <c r="CC3" s="913"/>
      <c r="CD3" s="913"/>
      <c r="CE3" s="913"/>
      <c r="CF3" s="913"/>
      <c r="CG3" s="913"/>
      <c r="CH3" s="913"/>
      <c r="CI3" s="913"/>
      <c r="CJ3" s="913"/>
      <c r="CK3" s="913"/>
      <c r="CL3" s="913"/>
      <c r="CM3" s="913"/>
      <c r="CN3" s="913"/>
      <c r="CO3" s="913"/>
      <c r="CP3" s="913"/>
      <c r="CQ3" s="913"/>
      <c r="CR3" s="913"/>
      <c r="CS3" s="913"/>
    </row>
    <row r="4" spans="1:97" s="9" customFormat="1" ht="11.25">
      <c r="A4" s="1704" t="s">
        <v>1125</v>
      </c>
      <c r="B4" s="1085"/>
      <c r="C4" s="1085"/>
      <c r="D4" s="1085"/>
      <c r="E4" s="1085"/>
      <c r="F4" s="1085"/>
      <c r="G4" s="1085"/>
      <c r="H4" s="1085"/>
      <c r="I4" s="1085"/>
      <c r="J4" s="1085"/>
      <c r="K4" s="1085"/>
      <c r="L4" s="1085"/>
      <c r="M4" s="1085"/>
      <c r="N4" s="1085"/>
      <c r="O4" s="1085"/>
      <c r="P4" s="1705"/>
      <c r="Q4" s="126" t="s">
        <v>1055</v>
      </c>
      <c r="X4" s="283"/>
      <c r="Y4" s="126" t="s">
        <v>1056</v>
      </c>
      <c r="AA4" s="283"/>
    </row>
    <row r="5" spans="1:97">
      <c r="A5" s="1706" t="s">
        <v>1057</v>
      </c>
      <c r="B5" s="1707"/>
      <c r="C5" s="1707"/>
      <c r="D5" s="1707"/>
      <c r="E5" s="1707"/>
      <c r="F5" s="1707"/>
      <c r="G5" s="1707"/>
      <c r="H5" s="1707"/>
      <c r="I5" s="1707"/>
      <c r="J5" s="1707"/>
      <c r="K5" s="1707"/>
      <c r="L5" s="1707"/>
      <c r="M5" s="1707"/>
      <c r="N5" s="1707"/>
      <c r="O5" s="1707"/>
      <c r="P5" s="1708"/>
      <c r="Q5" s="1644" t="str">
        <f>INTRO!$D$34</f>
        <v>PART NUMBER</v>
      </c>
      <c r="R5" s="1645"/>
      <c r="S5" s="1645"/>
      <c r="T5" s="1645"/>
      <c r="U5" s="1645"/>
      <c r="V5" s="1645"/>
      <c r="W5" s="1645"/>
      <c r="X5" s="1646"/>
      <c r="Y5" s="67"/>
      <c r="Z5" s="68"/>
      <c r="AA5" s="69"/>
      <c r="AB5" s="913"/>
      <c r="AC5" s="913"/>
      <c r="AD5" s="913"/>
      <c r="AE5" s="913"/>
      <c r="AF5" s="913"/>
      <c r="AG5" s="913"/>
      <c r="AH5" s="913"/>
      <c r="AI5" s="913"/>
      <c r="AJ5" s="913"/>
      <c r="AK5" s="913"/>
      <c r="AL5" s="913"/>
      <c r="AM5" s="913"/>
      <c r="AN5" s="913"/>
      <c r="AO5" s="913"/>
      <c r="AP5" s="913"/>
      <c r="AQ5" s="913"/>
      <c r="AR5" s="913"/>
      <c r="AS5" s="913"/>
      <c r="AT5" s="913"/>
      <c r="AU5" s="913"/>
      <c r="AV5" s="913"/>
      <c r="AW5" s="913"/>
      <c r="AX5" s="913"/>
      <c r="AY5" s="913"/>
      <c r="AZ5" s="913"/>
      <c r="BA5" s="913"/>
      <c r="BB5" s="913"/>
      <c r="BC5" s="913"/>
      <c r="BD5" s="913"/>
      <c r="BE5" s="913"/>
      <c r="BF5" s="913"/>
      <c r="BG5" s="913"/>
      <c r="BH5" s="913"/>
      <c r="BI5" s="913"/>
      <c r="BJ5" s="913"/>
      <c r="BK5" s="913"/>
      <c r="BL5" s="913"/>
      <c r="BM5" s="913"/>
      <c r="BN5" s="913"/>
      <c r="BO5" s="913"/>
      <c r="BP5" s="913"/>
      <c r="BQ5" s="913"/>
      <c r="BR5" s="913"/>
      <c r="BS5" s="913"/>
      <c r="BT5" s="913"/>
      <c r="BU5" s="913"/>
      <c r="BV5" s="913"/>
      <c r="BW5" s="913"/>
      <c r="BX5" s="913"/>
      <c r="BY5" s="913"/>
      <c r="BZ5" s="913"/>
      <c r="CA5" s="913"/>
      <c r="CB5" s="913"/>
      <c r="CC5" s="913"/>
      <c r="CD5" s="913"/>
      <c r="CE5" s="913"/>
      <c r="CF5" s="913"/>
      <c r="CG5" s="913"/>
      <c r="CH5" s="913"/>
      <c r="CI5" s="913"/>
      <c r="CJ5" s="913"/>
      <c r="CK5" s="913"/>
      <c r="CL5" s="913"/>
      <c r="CM5" s="913"/>
      <c r="CN5" s="913"/>
      <c r="CO5" s="2"/>
      <c r="CP5" s="2"/>
      <c r="CQ5" s="2"/>
      <c r="CR5" s="2"/>
      <c r="CS5" s="2"/>
    </row>
    <row r="6" spans="1:97" s="9" customFormat="1" ht="11.25">
      <c r="A6" s="111" t="s">
        <v>1058</v>
      </c>
      <c r="B6" s="112"/>
      <c r="C6" s="112"/>
      <c r="D6" s="112"/>
      <c r="E6" s="112"/>
      <c r="F6" s="112"/>
      <c r="G6" s="112"/>
      <c r="H6" s="112"/>
      <c r="I6" s="112"/>
      <c r="J6" s="113"/>
      <c r="K6" s="111" t="s">
        <v>1059</v>
      </c>
      <c r="L6" s="112"/>
      <c r="M6" s="112"/>
      <c r="N6" s="112"/>
      <c r="O6" s="112"/>
      <c r="P6" s="112"/>
      <c r="Q6" s="112"/>
      <c r="R6" s="112"/>
      <c r="S6" s="113"/>
      <c r="T6" s="111" t="s">
        <v>1067</v>
      </c>
      <c r="U6" s="112"/>
      <c r="V6" s="112"/>
      <c r="W6" s="112"/>
      <c r="X6" s="112"/>
      <c r="Y6" s="112"/>
      <c r="Z6" s="112"/>
      <c r="AA6" s="113"/>
    </row>
    <row r="7" spans="1:97">
      <c r="A7" s="1644" t="str">
        <f>INTRO!$D$33</f>
        <v>PART NAME</v>
      </c>
      <c r="B7" s="1645"/>
      <c r="C7" s="1645"/>
      <c r="D7" s="1645"/>
      <c r="E7" s="1645"/>
      <c r="F7" s="1645"/>
      <c r="G7" s="1645"/>
      <c r="H7" s="1645"/>
      <c r="I7" s="1645"/>
      <c r="J7" s="1646"/>
      <c r="K7" s="67"/>
      <c r="L7" s="68"/>
      <c r="M7" s="68"/>
      <c r="N7" s="68"/>
      <c r="O7" s="68"/>
      <c r="P7" s="68"/>
      <c r="Q7" s="68"/>
      <c r="R7" s="68"/>
      <c r="S7" s="69"/>
      <c r="T7" s="67"/>
      <c r="U7" s="68"/>
      <c r="V7" s="68"/>
      <c r="W7" s="68"/>
      <c r="X7" s="68"/>
      <c r="Y7" s="68"/>
      <c r="Z7" s="68"/>
      <c r="AA7" s="69"/>
      <c r="AB7" s="913"/>
      <c r="AC7" s="913"/>
      <c r="AD7" s="913"/>
      <c r="AE7" s="913"/>
      <c r="AF7" s="913"/>
      <c r="AG7" s="913"/>
      <c r="AH7" s="913"/>
      <c r="AI7" s="913"/>
      <c r="AJ7" s="913"/>
      <c r="AK7" s="913"/>
      <c r="AL7" s="913"/>
      <c r="AM7" s="913"/>
      <c r="AN7" s="913"/>
      <c r="AO7" s="913"/>
      <c r="AP7" s="913"/>
      <c r="AQ7" s="913"/>
      <c r="AR7" s="913"/>
      <c r="AS7" s="913"/>
      <c r="AT7" s="913"/>
      <c r="AU7" s="913"/>
      <c r="AV7" s="913"/>
      <c r="AW7" s="913"/>
      <c r="AX7" s="913"/>
      <c r="AY7" s="913"/>
      <c r="AZ7" s="913"/>
      <c r="BA7" s="913"/>
      <c r="BB7" s="913"/>
      <c r="BC7" s="913"/>
      <c r="BD7" s="913"/>
      <c r="BE7" s="913"/>
      <c r="BF7" s="913"/>
      <c r="BG7" s="913"/>
      <c r="BH7" s="913"/>
      <c r="BI7" s="913"/>
      <c r="BJ7" s="913"/>
      <c r="BK7" s="913"/>
      <c r="BL7" s="913"/>
      <c r="BM7" s="913"/>
      <c r="BN7" s="913"/>
      <c r="BO7" s="913"/>
      <c r="BP7" s="913"/>
      <c r="BQ7" s="913"/>
      <c r="BR7" s="913"/>
      <c r="BS7" s="913"/>
      <c r="BT7" s="913"/>
      <c r="BU7" s="913"/>
      <c r="BV7" s="913"/>
      <c r="BW7" s="913"/>
      <c r="BX7" s="913"/>
      <c r="BY7" s="913"/>
      <c r="BZ7" s="913"/>
      <c r="CA7" s="913"/>
      <c r="CB7" s="913"/>
      <c r="CC7" s="913"/>
      <c r="CD7" s="913"/>
      <c r="CE7" s="913"/>
      <c r="CF7" s="913"/>
      <c r="CG7" s="913"/>
      <c r="CH7" s="913"/>
      <c r="CI7" s="913"/>
      <c r="CJ7" s="913"/>
      <c r="CK7" s="913"/>
      <c r="CL7" s="913"/>
      <c r="CM7" s="913"/>
      <c r="CN7" s="913"/>
      <c r="CO7" s="2"/>
      <c r="CP7" s="2"/>
      <c r="CQ7" s="2"/>
      <c r="CR7" s="2"/>
      <c r="CS7" s="2"/>
    </row>
    <row r="8" spans="1:97" s="9" customFormat="1" ht="11.25">
      <c r="A8" s="111" t="s">
        <v>1126</v>
      </c>
      <c r="B8" s="112"/>
      <c r="C8" s="112"/>
      <c r="D8" s="112"/>
      <c r="E8" s="111" t="s">
        <v>1064</v>
      </c>
      <c r="F8" s="112"/>
      <c r="G8" s="112"/>
      <c r="H8" s="113"/>
      <c r="I8" s="111" t="s">
        <v>1065</v>
      </c>
      <c r="J8" s="112"/>
      <c r="K8" s="112"/>
      <c r="L8" s="113"/>
      <c r="M8" s="111" t="s">
        <v>1066</v>
      </c>
      <c r="N8" s="112"/>
      <c r="O8" s="112"/>
      <c r="P8" s="112"/>
      <c r="Q8" s="113"/>
      <c r="R8" s="111" t="s">
        <v>1127</v>
      </c>
      <c r="S8" s="112"/>
      <c r="T8" s="112"/>
      <c r="U8" s="112"/>
      <c r="V8" s="113"/>
      <c r="W8" s="111" t="s">
        <v>1128</v>
      </c>
      <c r="X8" s="112"/>
      <c r="Y8" s="112"/>
      <c r="Z8" s="112"/>
      <c r="AA8" s="113"/>
    </row>
    <row r="9" spans="1:97" s="142" customFormat="1">
      <c r="A9" s="67"/>
      <c r="B9" s="68"/>
      <c r="C9" s="68"/>
      <c r="D9" s="68"/>
      <c r="E9" s="67"/>
      <c r="F9" s="68"/>
      <c r="G9" s="68"/>
      <c r="H9" s="69"/>
      <c r="I9" s="67"/>
      <c r="J9" s="68"/>
      <c r="K9" s="68"/>
      <c r="L9" s="69"/>
      <c r="M9" s="67"/>
      <c r="N9" s="68"/>
      <c r="O9" s="68"/>
      <c r="P9" s="68"/>
      <c r="Q9" s="69"/>
      <c r="R9" s="1733"/>
      <c r="S9" s="1578"/>
      <c r="T9" s="1578"/>
      <c r="U9" s="1578"/>
      <c r="V9" s="1734"/>
      <c r="W9" s="1733"/>
      <c r="X9" s="1578"/>
      <c r="Y9" s="1578"/>
      <c r="Z9" s="1578"/>
      <c r="AA9" s="1734"/>
    </row>
    <row r="10" spans="1:97" ht="6.75" customHeight="1">
      <c r="AG10" s="913"/>
      <c r="AH10" s="913"/>
      <c r="AI10" s="913"/>
      <c r="AJ10" s="913"/>
      <c r="AK10" s="913"/>
      <c r="AL10" s="913"/>
      <c r="AM10" s="913"/>
      <c r="AN10" s="913"/>
      <c r="AO10" s="913"/>
      <c r="AP10" s="913"/>
      <c r="AQ10" s="913"/>
      <c r="AR10" s="913"/>
      <c r="AS10" s="913"/>
      <c r="AT10" s="913"/>
      <c r="AU10" s="913"/>
      <c r="AV10" s="913"/>
      <c r="AW10" s="913"/>
      <c r="AX10" s="913"/>
      <c r="AY10" s="913"/>
      <c r="AZ10" s="913"/>
      <c r="BA10" s="913"/>
      <c r="BB10" s="913"/>
      <c r="BC10" s="913"/>
      <c r="BD10" s="913"/>
      <c r="BE10" s="913"/>
      <c r="BF10" s="913"/>
      <c r="BG10" s="913"/>
      <c r="BH10" s="913"/>
      <c r="BI10" s="913"/>
      <c r="BJ10" s="913"/>
      <c r="BK10" s="913"/>
      <c r="BL10" s="913"/>
      <c r="BM10" s="913"/>
      <c r="BN10" s="913"/>
      <c r="BO10" s="913"/>
      <c r="BP10" s="913"/>
      <c r="BQ10" s="913"/>
      <c r="BR10" s="913"/>
      <c r="BS10" s="913"/>
      <c r="BT10" s="913"/>
      <c r="BU10" s="913"/>
      <c r="BV10" s="913"/>
      <c r="BW10" s="913"/>
      <c r="BX10" s="913"/>
      <c r="BY10" s="913"/>
      <c r="BZ10" s="913"/>
      <c r="CA10" s="913"/>
      <c r="CB10" s="913"/>
      <c r="CC10" s="913"/>
      <c r="CD10" s="913"/>
      <c r="CE10" s="913"/>
      <c r="CF10" s="913"/>
      <c r="CG10" s="913"/>
      <c r="CH10" s="913"/>
      <c r="CI10" s="913"/>
      <c r="CJ10" s="913"/>
      <c r="CK10" s="913"/>
      <c r="CL10" s="913"/>
      <c r="CM10" s="913"/>
      <c r="CN10" s="913"/>
      <c r="CO10" s="913"/>
      <c r="CP10" s="913"/>
      <c r="CQ10" s="913"/>
      <c r="CR10" s="913"/>
      <c r="CS10" s="913"/>
    </row>
    <row r="11" spans="1:97">
      <c r="B11" s="287" t="s">
        <v>1071</v>
      </c>
      <c r="AG11" s="913"/>
      <c r="AH11" s="913"/>
      <c r="AI11" s="913"/>
      <c r="AJ11" s="913"/>
      <c r="AK11" s="913"/>
      <c r="AL11" s="913"/>
      <c r="AM11" s="913"/>
      <c r="AN11" s="913"/>
      <c r="AO11" s="913"/>
      <c r="AP11" s="913"/>
      <c r="AQ11" s="913"/>
      <c r="AR11" s="913"/>
      <c r="AS11" s="913"/>
      <c r="AT11" s="913"/>
      <c r="AU11" s="913"/>
      <c r="AV11" s="913"/>
      <c r="AW11" s="913"/>
      <c r="AX11" s="913"/>
      <c r="AY11" s="913"/>
      <c r="AZ11" s="913"/>
      <c r="BA11" s="913"/>
      <c r="BB11" s="913"/>
      <c r="BC11" s="913"/>
      <c r="BD11" s="913"/>
      <c r="BE11" s="913"/>
      <c r="BF11" s="913"/>
      <c r="BG11" s="913"/>
      <c r="BH11" s="913"/>
      <c r="BI11" s="913"/>
      <c r="BJ11" s="913"/>
      <c r="BK11" s="913"/>
      <c r="BL11" s="913"/>
      <c r="BM11" s="913"/>
      <c r="BN11" s="913"/>
      <c r="BO11" s="913"/>
      <c r="BP11" s="913"/>
      <c r="BQ11" s="913"/>
      <c r="BR11" s="913"/>
      <c r="BS11" s="913"/>
      <c r="BT11" s="913"/>
      <c r="BU11" s="913"/>
      <c r="BV11" s="913"/>
      <c r="BW11" s="913"/>
      <c r="BX11" s="913"/>
      <c r="BY11" s="913"/>
      <c r="BZ11" s="913"/>
      <c r="CA11" s="913"/>
      <c r="CB11" s="913"/>
      <c r="CC11" s="913"/>
      <c r="CD11" s="913"/>
      <c r="CE11" s="913"/>
      <c r="CF11" s="913"/>
      <c r="CG11" s="913"/>
      <c r="CH11" s="913"/>
      <c r="CI11" s="913"/>
      <c r="CJ11" s="913"/>
      <c r="CK11" s="913"/>
      <c r="CL11" s="913"/>
      <c r="CM11" s="913"/>
      <c r="CN11" s="913"/>
      <c r="CO11" s="913"/>
      <c r="CP11" s="913"/>
      <c r="CQ11" s="913"/>
      <c r="CR11" s="913"/>
      <c r="CS11" s="913"/>
    </row>
    <row r="12" spans="1:97">
      <c r="B12" s="284" t="s">
        <v>1068</v>
      </c>
      <c r="C12" s="1714" t="str">
        <f>IF(C47&lt;&gt;"",AVERAGE(C47:L47),"")</f>
        <v/>
      </c>
      <c r="D12" s="1714"/>
      <c r="E12" s="285"/>
      <c r="F12" s="286" t="s">
        <v>1069</v>
      </c>
      <c r="G12" s="286"/>
      <c r="H12" s="1714" t="str">
        <f>IF(C12&lt;&gt;"",C12+AI20*C32,"")</f>
        <v/>
      </c>
      <c r="I12" s="1714"/>
      <c r="J12" s="285"/>
      <c r="K12" s="286" t="s">
        <v>1070</v>
      </c>
      <c r="L12" s="286"/>
      <c r="M12" s="1714" t="str">
        <f>IF(C12&lt;&gt;"",C12-AI20*C32,"")</f>
        <v/>
      </c>
      <c r="N12" s="1715"/>
      <c r="AG12" s="913"/>
      <c r="AH12" s="913" t="s">
        <v>1072</v>
      </c>
      <c r="AI12" s="913"/>
      <c r="AJ12" s="913"/>
      <c r="AK12" s="913"/>
      <c r="AL12" s="913"/>
      <c r="AM12" s="913"/>
      <c r="AN12" s="913"/>
      <c r="AO12" s="913"/>
      <c r="AP12" s="913"/>
      <c r="AQ12" s="913"/>
      <c r="AR12" s="913"/>
      <c r="AS12" s="913"/>
      <c r="AT12" s="913"/>
      <c r="AU12" s="913"/>
      <c r="AV12" s="913"/>
      <c r="AW12" s="913"/>
      <c r="AX12" s="913"/>
      <c r="AY12" s="913"/>
      <c r="AZ12" s="913"/>
      <c r="BA12" s="913"/>
      <c r="BB12" s="913"/>
      <c r="BC12" s="913"/>
      <c r="BD12" s="913"/>
      <c r="BE12" s="913"/>
      <c r="BF12" s="913"/>
      <c r="BG12" s="913"/>
      <c r="BH12" s="913"/>
      <c r="BI12" s="913"/>
      <c r="BJ12" s="913"/>
      <c r="BK12" s="913"/>
      <c r="BL12" s="913"/>
      <c r="BM12" s="913"/>
      <c r="BN12" s="913"/>
      <c r="BO12" s="913"/>
      <c r="BP12" s="913"/>
      <c r="BQ12" s="913"/>
      <c r="BR12" s="913"/>
      <c r="BS12" s="913"/>
      <c r="BT12" s="913"/>
      <c r="BU12" s="913"/>
      <c r="BV12" s="913"/>
      <c r="BW12" s="913"/>
      <c r="BX12" s="913"/>
      <c r="BY12" s="913"/>
      <c r="BZ12" s="913"/>
      <c r="CA12" s="913"/>
      <c r="CB12" s="913"/>
      <c r="CC12" s="913"/>
      <c r="CD12" s="913"/>
      <c r="CE12" s="913"/>
      <c r="CF12" s="913"/>
      <c r="CG12" s="913"/>
      <c r="CH12" s="913"/>
      <c r="CI12" s="913"/>
      <c r="CJ12" s="913"/>
      <c r="CK12" s="913"/>
      <c r="CL12" s="913"/>
      <c r="CM12" s="913"/>
      <c r="CN12" s="913"/>
      <c r="CO12" s="913"/>
      <c r="CP12" s="913"/>
      <c r="CQ12" s="913"/>
      <c r="CR12" s="913"/>
      <c r="CS12" s="913"/>
    </row>
    <row r="13" spans="1:97">
      <c r="C13" s="267"/>
      <c r="D13" s="267"/>
      <c r="E13" s="267"/>
      <c r="F13" s="267"/>
      <c r="G13" s="267"/>
      <c r="H13" s="267"/>
      <c r="I13" s="267"/>
      <c r="J13" s="267"/>
      <c r="K13" s="267"/>
      <c r="L13" s="267"/>
      <c r="M13" s="267"/>
      <c r="N13" s="267"/>
      <c r="AG13" s="913"/>
      <c r="AH13" s="913"/>
      <c r="AI13" s="913"/>
      <c r="AJ13" s="913"/>
      <c r="AK13" s="913"/>
      <c r="AL13" s="913"/>
      <c r="AM13" s="913"/>
      <c r="AN13" s="913"/>
      <c r="AO13" s="913"/>
      <c r="AP13" s="913"/>
      <c r="AQ13" s="913"/>
      <c r="AR13" s="913"/>
      <c r="AS13" s="913"/>
      <c r="AT13" s="913"/>
      <c r="AU13" s="913"/>
      <c r="AV13" s="913"/>
      <c r="AW13" s="913"/>
      <c r="AX13" s="913"/>
      <c r="AY13" s="913"/>
      <c r="AZ13" s="913"/>
      <c r="BA13" s="913"/>
      <c r="BB13" s="913"/>
      <c r="BC13" s="913"/>
      <c r="BD13" s="913"/>
      <c r="BE13" s="913"/>
      <c r="BF13" s="913"/>
      <c r="BG13" s="913"/>
      <c r="BH13" s="913"/>
      <c r="BI13" s="913"/>
      <c r="BJ13" s="913"/>
      <c r="BK13" s="913"/>
      <c r="BL13" s="913"/>
      <c r="BM13" s="913"/>
      <c r="BN13" s="913"/>
      <c r="BO13" s="913"/>
      <c r="BP13" s="913"/>
      <c r="BQ13" s="913"/>
      <c r="BR13" s="913"/>
      <c r="BS13" s="913"/>
      <c r="BT13" s="913"/>
      <c r="BU13" s="913"/>
      <c r="BV13" s="913"/>
      <c r="BW13" s="913"/>
      <c r="BX13" s="913"/>
      <c r="BY13" s="913"/>
      <c r="BZ13" s="913"/>
      <c r="CA13" s="913"/>
      <c r="CB13" s="913"/>
      <c r="CC13" s="913"/>
      <c r="CD13" s="913"/>
      <c r="CE13" s="913"/>
      <c r="CF13" s="913"/>
      <c r="CG13" s="913"/>
      <c r="CH13" s="913"/>
      <c r="CI13" s="913"/>
      <c r="CJ13" s="913"/>
      <c r="CK13" s="913"/>
      <c r="CL13" s="913"/>
      <c r="CM13" s="913"/>
      <c r="CN13" s="913"/>
      <c r="CO13" s="913"/>
      <c r="CP13" s="913"/>
      <c r="CQ13" s="913"/>
      <c r="CR13" s="913"/>
      <c r="CS13" s="913"/>
    </row>
    <row r="14" spans="1:97">
      <c r="C14" s="267"/>
      <c r="D14" s="267"/>
      <c r="E14" s="267"/>
      <c r="F14" s="267"/>
      <c r="G14" s="267"/>
      <c r="H14" s="267"/>
      <c r="I14" s="267"/>
      <c r="J14" s="267"/>
      <c r="K14" s="267"/>
      <c r="L14" s="267"/>
      <c r="M14" s="267"/>
      <c r="N14" s="267"/>
      <c r="AG14" s="913"/>
      <c r="AH14" s="913" t="s">
        <v>1073</v>
      </c>
      <c r="AI14" s="937">
        <v>1</v>
      </c>
      <c r="AJ14" s="937">
        <f t="shared" ref="AJ14:AR14" si="0">AI14+1</f>
        <v>2</v>
      </c>
      <c r="AK14" s="937">
        <f t="shared" si="0"/>
        <v>3</v>
      </c>
      <c r="AL14" s="937">
        <f t="shared" si="0"/>
        <v>4</v>
      </c>
      <c r="AM14" s="937">
        <f t="shared" si="0"/>
        <v>5</v>
      </c>
      <c r="AN14" s="937">
        <f t="shared" si="0"/>
        <v>6</v>
      </c>
      <c r="AO14" s="937">
        <f t="shared" si="0"/>
        <v>7</v>
      </c>
      <c r="AP14" s="937">
        <f t="shared" si="0"/>
        <v>8</v>
      </c>
      <c r="AQ14" s="937">
        <f t="shared" si="0"/>
        <v>9</v>
      </c>
      <c r="AR14" s="937">
        <f t="shared" si="0"/>
        <v>10</v>
      </c>
      <c r="AS14" s="913"/>
      <c r="AT14" s="913"/>
      <c r="AU14" s="913"/>
      <c r="AV14" s="913"/>
      <c r="AW14" s="913"/>
      <c r="AX14" s="913"/>
      <c r="AY14" s="913"/>
      <c r="AZ14" s="913"/>
      <c r="BA14" s="913"/>
      <c r="BB14" s="913"/>
      <c r="BC14" s="913"/>
      <c r="BD14" s="913"/>
      <c r="BE14" s="913"/>
      <c r="BF14" s="913"/>
      <c r="BG14" s="913"/>
      <c r="BH14" s="913"/>
      <c r="BI14" s="913"/>
      <c r="BJ14" s="913"/>
      <c r="BK14" s="913"/>
      <c r="BL14" s="913"/>
      <c r="BM14" s="913"/>
      <c r="BN14" s="913"/>
      <c r="BO14" s="913"/>
      <c r="BP14" s="913"/>
      <c r="BQ14" s="913"/>
      <c r="BR14" s="913"/>
      <c r="BS14" s="913"/>
      <c r="BT14" s="913"/>
      <c r="BU14" s="913"/>
      <c r="BV14" s="913"/>
      <c r="BW14" s="913"/>
      <c r="BX14" s="913"/>
      <c r="BY14" s="913"/>
      <c r="BZ14" s="913"/>
      <c r="CA14" s="913"/>
      <c r="CB14" s="913"/>
      <c r="CC14" s="913"/>
      <c r="CD14" s="913"/>
      <c r="CE14" s="913"/>
      <c r="CF14" s="913"/>
      <c r="CG14" s="913"/>
      <c r="CH14" s="913"/>
      <c r="CI14" s="913"/>
      <c r="CJ14" s="913"/>
      <c r="CK14" s="913"/>
      <c r="CL14" s="913"/>
      <c r="CM14" s="913"/>
      <c r="CN14" s="913"/>
      <c r="CO14" s="913"/>
      <c r="CP14" s="913"/>
      <c r="CQ14" s="913"/>
      <c r="CR14" s="913"/>
      <c r="CS14" s="913"/>
    </row>
    <row r="15" spans="1:97">
      <c r="C15" s="267"/>
      <c r="D15" s="267"/>
      <c r="E15" s="267"/>
      <c r="F15" s="267"/>
      <c r="G15" s="267"/>
      <c r="H15" s="267"/>
      <c r="I15" s="267"/>
      <c r="J15" s="267"/>
      <c r="K15" s="267"/>
      <c r="L15" s="267"/>
      <c r="M15" s="267"/>
      <c r="N15" s="267"/>
      <c r="AG15" s="913"/>
      <c r="AH15" s="913" t="s">
        <v>1074</v>
      </c>
      <c r="AI15" s="948" t="str">
        <f t="shared" ref="AI15:AR15" si="1">$H$12</f>
        <v/>
      </c>
      <c r="AJ15" s="948" t="str">
        <f t="shared" si="1"/>
        <v/>
      </c>
      <c r="AK15" s="948" t="str">
        <f t="shared" si="1"/>
        <v/>
      </c>
      <c r="AL15" s="948" t="str">
        <f t="shared" si="1"/>
        <v/>
      </c>
      <c r="AM15" s="948" t="str">
        <f t="shared" si="1"/>
        <v/>
      </c>
      <c r="AN15" s="948" t="str">
        <f t="shared" si="1"/>
        <v/>
      </c>
      <c r="AO15" s="948" t="str">
        <f t="shared" si="1"/>
        <v/>
      </c>
      <c r="AP15" s="948" t="str">
        <f t="shared" si="1"/>
        <v/>
      </c>
      <c r="AQ15" s="948" t="str">
        <f t="shared" si="1"/>
        <v/>
      </c>
      <c r="AR15" s="948" t="str">
        <f t="shared" si="1"/>
        <v/>
      </c>
      <c r="AS15" s="913"/>
      <c r="AT15" s="913"/>
      <c r="AU15" s="913"/>
      <c r="AV15" s="913"/>
      <c r="AW15" s="913"/>
      <c r="AX15" s="913"/>
      <c r="AY15" s="913"/>
      <c r="AZ15" s="913"/>
      <c r="BA15" s="913"/>
      <c r="BB15" s="913"/>
      <c r="BC15" s="913"/>
      <c r="BD15" s="913"/>
      <c r="BE15" s="913"/>
      <c r="BF15" s="913"/>
      <c r="BG15" s="913"/>
      <c r="BH15" s="913"/>
      <c r="BI15" s="913"/>
      <c r="BJ15" s="913"/>
      <c r="BK15" s="913"/>
      <c r="BL15" s="913"/>
      <c r="BM15" s="913"/>
      <c r="BN15" s="913"/>
      <c r="BO15" s="913"/>
      <c r="BP15" s="913"/>
      <c r="BQ15" s="913"/>
      <c r="BR15" s="913"/>
      <c r="BS15" s="913"/>
      <c r="BT15" s="913"/>
      <c r="BU15" s="913"/>
      <c r="BV15" s="913"/>
      <c r="BW15" s="913"/>
      <c r="BX15" s="913"/>
      <c r="BY15" s="913"/>
      <c r="BZ15" s="913"/>
      <c r="CA15" s="913"/>
      <c r="CB15" s="913"/>
      <c r="CC15" s="913"/>
      <c r="CD15" s="913"/>
      <c r="CE15" s="913"/>
      <c r="CF15" s="913"/>
      <c r="CG15" s="913"/>
      <c r="CH15" s="913"/>
      <c r="CI15" s="913"/>
      <c r="CJ15" s="913"/>
      <c r="CK15" s="913"/>
      <c r="CL15" s="913"/>
      <c r="CM15" s="913"/>
      <c r="CN15" s="913"/>
      <c r="CO15" s="913"/>
      <c r="CP15" s="913"/>
      <c r="CQ15" s="913"/>
      <c r="CR15" s="913"/>
      <c r="CS15" s="913"/>
    </row>
    <row r="16" spans="1:97">
      <c r="C16" s="267"/>
      <c r="D16" s="267"/>
      <c r="E16" s="267"/>
      <c r="F16" s="267"/>
      <c r="G16" s="267"/>
      <c r="H16" s="267"/>
      <c r="I16" s="267"/>
      <c r="J16" s="267"/>
      <c r="K16" s="267"/>
      <c r="L16" s="267"/>
      <c r="M16" s="267"/>
      <c r="N16" s="267"/>
      <c r="AG16" s="913"/>
      <c r="AH16" s="913" t="s">
        <v>864</v>
      </c>
      <c r="AI16" s="948" t="str">
        <f t="shared" ref="AI16:AR16" si="2">$C$12</f>
        <v/>
      </c>
      <c r="AJ16" s="948" t="str">
        <f t="shared" si="2"/>
        <v/>
      </c>
      <c r="AK16" s="948" t="str">
        <f t="shared" si="2"/>
        <v/>
      </c>
      <c r="AL16" s="948" t="str">
        <f t="shared" si="2"/>
        <v/>
      </c>
      <c r="AM16" s="948" t="str">
        <f t="shared" si="2"/>
        <v/>
      </c>
      <c r="AN16" s="948" t="str">
        <f t="shared" si="2"/>
        <v/>
      </c>
      <c r="AO16" s="948" t="str">
        <f t="shared" si="2"/>
        <v/>
      </c>
      <c r="AP16" s="948" t="str">
        <f t="shared" si="2"/>
        <v/>
      </c>
      <c r="AQ16" s="948" t="str">
        <f t="shared" si="2"/>
        <v/>
      </c>
      <c r="AR16" s="948" t="str">
        <f t="shared" si="2"/>
        <v/>
      </c>
      <c r="AS16" s="913"/>
      <c r="AT16" s="913"/>
      <c r="AU16" s="913"/>
      <c r="AV16" s="913"/>
      <c r="AW16" s="913"/>
      <c r="AX16" s="913"/>
      <c r="AY16" s="913"/>
      <c r="AZ16" s="913"/>
      <c r="BA16" s="913"/>
      <c r="BB16" s="913"/>
      <c r="BC16" s="913"/>
      <c r="BD16" s="913"/>
      <c r="BE16" s="913"/>
      <c r="BF16" s="913"/>
      <c r="BG16" s="913"/>
      <c r="BH16" s="913"/>
      <c r="BI16" s="913"/>
      <c r="BJ16" s="913"/>
      <c r="BK16" s="913"/>
      <c r="BL16" s="913"/>
      <c r="BM16" s="913"/>
      <c r="BN16" s="913"/>
      <c r="BO16" s="913"/>
      <c r="BP16" s="913"/>
      <c r="BQ16" s="913"/>
      <c r="BR16" s="913"/>
      <c r="BS16" s="913"/>
      <c r="BT16" s="913"/>
      <c r="BU16" s="913"/>
      <c r="BV16" s="913"/>
      <c r="BW16" s="913"/>
      <c r="BX16" s="913"/>
      <c r="BY16" s="913"/>
      <c r="BZ16" s="913"/>
      <c r="CA16" s="913"/>
      <c r="CB16" s="913"/>
      <c r="CC16" s="913"/>
      <c r="CD16" s="913"/>
      <c r="CE16" s="913"/>
      <c r="CF16" s="913"/>
      <c r="CG16" s="913"/>
      <c r="CH16" s="913"/>
      <c r="CI16" s="913"/>
      <c r="CJ16" s="913"/>
      <c r="CK16" s="913"/>
      <c r="CL16" s="913"/>
      <c r="CM16" s="913"/>
      <c r="CN16" s="913"/>
      <c r="CO16" s="913"/>
      <c r="CP16" s="913"/>
      <c r="CQ16" s="913"/>
      <c r="CR16" s="913"/>
      <c r="CS16" s="913"/>
    </row>
    <row r="17" spans="2:44">
      <c r="C17" s="267"/>
      <c r="D17" s="267"/>
      <c r="E17" s="267"/>
      <c r="F17" s="267"/>
      <c r="G17" s="267"/>
      <c r="H17" s="267"/>
      <c r="I17" s="267"/>
      <c r="J17" s="267"/>
      <c r="K17" s="267"/>
      <c r="L17" s="267"/>
      <c r="M17" s="267"/>
      <c r="N17" s="267"/>
      <c r="AG17" s="913"/>
      <c r="AH17" s="913" t="s">
        <v>1075</v>
      </c>
      <c r="AI17" s="948" t="str">
        <f t="shared" ref="AI17:AR17" si="3">IF(C47&lt;&gt;"",C47,"")</f>
        <v/>
      </c>
      <c r="AJ17" s="948" t="str">
        <f t="shared" si="3"/>
        <v/>
      </c>
      <c r="AK17" s="948" t="str">
        <f t="shared" si="3"/>
        <v/>
      </c>
      <c r="AL17" s="948" t="str">
        <f t="shared" si="3"/>
        <v/>
      </c>
      <c r="AM17" s="948" t="str">
        <f t="shared" si="3"/>
        <v/>
      </c>
      <c r="AN17" s="948" t="str">
        <f t="shared" si="3"/>
        <v/>
      </c>
      <c r="AO17" s="948" t="str">
        <f t="shared" si="3"/>
        <v/>
      </c>
      <c r="AP17" s="948" t="str">
        <f t="shared" si="3"/>
        <v/>
      </c>
      <c r="AQ17" s="948" t="str">
        <f t="shared" si="3"/>
        <v/>
      </c>
      <c r="AR17" s="948" t="str">
        <f t="shared" si="3"/>
        <v/>
      </c>
    </row>
    <row r="18" spans="2:44">
      <c r="C18" s="267"/>
      <c r="D18" s="267"/>
      <c r="E18" s="267"/>
      <c r="F18" s="267"/>
      <c r="G18" s="267"/>
      <c r="H18" s="267"/>
      <c r="I18" s="267"/>
      <c r="J18" s="267"/>
      <c r="K18" s="267"/>
      <c r="L18" s="267"/>
      <c r="M18" s="267"/>
      <c r="N18" s="267"/>
      <c r="AG18" s="913"/>
      <c r="AH18" s="913" t="s">
        <v>1076</v>
      </c>
      <c r="AI18" s="948" t="str">
        <f>$M$12</f>
        <v/>
      </c>
      <c r="AJ18" s="948" t="str">
        <f t="shared" ref="AJ18:AR18" si="4">AI18</f>
        <v/>
      </c>
      <c r="AK18" s="948" t="str">
        <f t="shared" si="4"/>
        <v/>
      </c>
      <c r="AL18" s="948" t="str">
        <f t="shared" si="4"/>
        <v/>
      </c>
      <c r="AM18" s="948" t="str">
        <f t="shared" si="4"/>
        <v/>
      </c>
      <c r="AN18" s="948" t="str">
        <f t="shared" si="4"/>
        <v/>
      </c>
      <c r="AO18" s="948" t="str">
        <f t="shared" si="4"/>
        <v/>
      </c>
      <c r="AP18" s="948" t="str">
        <f t="shared" si="4"/>
        <v/>
      </c>
      <c r="AQ18" s="948" t="str">
        <f t="shared" si="4"/>
        <v/>
      </c>
      <c r="AR18" s="948" t="str">
        <f t="shared" si="4"/>
        <v/>
      </c>
    </row>
    <row r="19" spans="2:44">
      <c r="C19" s="267"/>
      <c r="D19" s="267"/>
      <c r="E19" s="267"/>
      <c r="F19" s="267"/>
      <c r="G19" s="267"/>
      <c r="H19" s="267"/>
      <c r="I19" s="267"/>
      <c r="J19" s="267"/>
      <c r="K19" s="267"/>
      <c r="L19" s="267"/>
      <c r="M19" s="267"/>
      <c r="N19" s="267"/>
      <c r="AG19" s="913"/>
      <c r="AH19" s="913"/>
      <c r="AI19" s="913"/>
      <c r="AJ19" s="913"/>
      <c r="AK19" s="913"/>
      <c r="AL19" s="913"/>
      <c r="AM19" s="913"/>
      <c r="AN19" s="913"/>
      <c r="AO19" s="913"/>
      <c r="AP19" s="913"/>
      <c r="AQ19" s="913"/>
      <c r="AR19" s="913"/>
    </row>
    <row r="20" spans="2:44">
      <c r="C20" s="267"/>
      <c r="D20" s="267"/>
      <c r="E20" s="267"/>
      <c r="F20" s="267"/>
      <c r="G20" s="267"/>
      <c r="H20" s="267"/>
      <c r="I20" s="267"/>
      <c r="J20" s="267"/>
      <c r="K20" s="267"/>
      <c r="L20" s="267"/>
      <c r="M20" s="267"/>
      <c r="N20" s="267"/>
      <c r="AG20" s="913"/>
      <c r="AH20" s="913" t="s">
        <v>1129</v>
      </c>
      <c r="AI20" s="913">
        <v>2.66</v>
      </c>
      <c r="AJ20" s="913"/>
      <c r="AK20" s="913"/>
      <c r="AL20" s="913"/>
      <c r="AM20" s="913"/>
      <c r="AN20" s="913"/>
      <c r="AO20" s="913"/>
      <c r="AP20" s="913"/>
      <c r="AQ20" s="913"/>
      <c r="AR20" s="913"/>
    </row>
    <row r="21" spans="2:44">
      <c r="C21" s="267"/>
      <c r="D21" s="267"/>
      <c r="E21" s="267"/>
      <c r="F21" s="267"/>
      <c r="G21" s="267"/>
      <c r="H21" s="267"/>
      <c r="I21" s="267"/>
      <c r="J21" s="267"/>
      <c r="K21" s="267"/>
      <c r="L21" s="267"/>
      <c r="M21" s="267"/>
      <c r="N21" s="267"/>
      <c r="AG21" s="913"/>
      <c r="AH21" s="913"/>
      <c r="AI21" s="913"/>
      <c r="AJ21" s="913"/>
      <c r="AK21" s="913"/>
      <c r="AL21" s="913"/>
      <c r="AM21" s="913"/>
      <c r="AN21" s="913"/>
      <c r="AO21" s="913"/>
      <c r="AP21" s="913"/>
      <c r="AQ21" s="913"/>
      <c r="AR21" s="913"/>
    </row>
    <row r="22" spans="2:44">
      <c r="C22" s="267"/>
      <c r="D22" s="267"/>
      <c r="E22" s="267"/>
      <c r="F22" s="267"/>
      <c r="G22" s="267"/>
      <c r="H22" s="267"/>
      <c r="I22" s="267"/>
      <c r="J22" s="267"/>
      <c r="K22" s="267"/>
      <c r="L22" s="267"/>
      <c r="M22" s="267"/>
      <c r="N22" s="267"/>
      <c r="AG22" s="913"/>
      <c r="AH22" s="913"/>
      <c r="AI22" s="913"/>
      <c r="AJ22" s="913"/>
      <c r="AK22" s="913"/>
      <c r="AL22" s="913"/>
      <c r="AM22" s="913"/>
      <c r="AN22" s="913"/>
      <c r="AO22" s="913"/>
      <c r="AP22" s="913"/>
      <c r="AQ22" s="913"/>
      <c r="AR22" s="913"/>
    </row>
    <row r="23" spans="2:44">
      <c r="C23" s="267"/>
      <c r="D23" s="267"/>
      <c r="E23" s="267"/>
      <c r="F23" s="267"/>
      <c r="G23" s="267"/>
      <c r="H23" s="267"/>
      <c r="I23" s="267"/>
      <c r="J23" s="267"/>
      <c r="K23" s="267"/>
      <c r="L23" s="267"/>
      <c r="M23" s="267"/>
      <c r="N23" s="267"/>
      <c r="AG23" s="913"/>
      <c r="AH23" s="913"/>
      <c r="AI23" s="913"/>
      <c r="AJ23" s="913"/>
      <c r="AK23" s="913"/>
      <c r="AL23" s="913"/>
      <c r="AM23" s="913"/>
      <c r="AN23" s="913"/>
      <c r="AO23" s="913"/>
      <c r="AP23" s="913"/>
      <c r="AQ23" s="913"/>
      <c r="AR23" s="913"/>
    </row>
    <row r="24" spans="2:44">
      <c r="C24" s="267"/>
      <c r="D24" s="267"/>
      <c r="E24" s="267"/>
      <c r="F24" s="267"/>
      <c r="G24" s="267"/>
      <c r="H24" s="267"/>
      <c r="I24" s="267"/>
      <c r="J24" s="267"/>
      <c r="K24" s="267"/>
      <c r="L24" s="267"/>
      <c r="M24" s="267"/>
      <c r="N24" s="267"/>
      <c r="AG24" s="913"/>
      <c r="AH24" s="913"/>
      <c r="AI24" s="913"/>
      <c r="AJ24" s="913"/>
      <c r="AK24" s="913"/>
      <c r="AL24" s="913"/>
      <c r="AM24" s="913"/>
      <c r="AN24" s="913"/>
      <c r="AO24" s="913"/>
      <c r="AP24" s="913"/>
      <c r="AQ24" s="913"/>
      <c r="AR24" s="913"/>
    </row>
    <row r="25" spans="2:44">
      <c r="C25" s="267"/>
      <c r="D25" s="267"/>
      <c r="E25" s="267"/>
      <c r="F25" s="267"/>
      <c r="G25" s="267"/>
      <c r="H25" s="267"/>
      <c r="I25" s="267"/>
      <c r="J25" s="267"/>
      <c r="K25" s="267"/>
      <c r="L25" s="267"/>
      <c r="M25" s="267"/>
      <c r="N25" s="267"/>
      <c r="AG25" s="913"/>
      <c r="AH25" s="913"/>
      <c r="AI25" s="913"/>
      <c r="AJ25" s="913"/>
      <c r="AK25" s="913"/>
      <c r="AL25" s="913"/>
      <c r="AM25" s="913"/>
      <c r="AN25" s="913"/>
      <c r="AO25" s="913"/>
      <c r="AP25" s="913"/>
      <c r="AQ25" s="913"/>
      <c r="AR25" s="913"/>
    </row>
    <row r="26" spans="2:44">
      <c r="C26" s="267"/>
      <c r="D26" s="267"/>
      <c r="E26" s="267"/>
      <c r="F26" s="267"/>
      <c r="G26" s="267"/>
      <c r="H26" s="267"/>
      <c r="I26" s="267"/>
      <c r="J26" s="267"/>
      <c r="K26" s="267"/>
      <c r="L26" s="267"/>
      <c r="M26" s="267"/>
      <c r="N26" s="267"/>
      <c r="AG26" s="913"/>
      <c r="AH26" s="913"/>
      <c r="AI26" s="913"/>
      <c r="AJ26" s="913"/>
      <c r="AK26" s="913"/>
      <c r="AL26" s="913"/>
      <c r="AM26" s="913"/>
      <c r="AN26" s="913"/>
      <c r="AO26" s="913"/>
      <c r="AP26" s="913"/>
      <c r="AQ26" s="913"/>
      <c r="AR26" s="913"/>
    </row>
    <row r="27" spans="2:44">
      <c r="C27" s="267"/>
      <c r="D27" s="267"/>
      <c r="E27" s="267"/>
      <c r="F27" s="267"/>
      <c r="G27" s="267"/>
      <c r="H27" s="267"/>
      <c r="I27" s="267"/>
      <c r="J27" s="267"/>
      <c r="K27" s="267"/>
      <c r="L27" s="267"/>
      <c r="M27" s="267"/>
      <c r="N27" s="267"/>
      <c r="AG27" s="913"/>
      <c r="AH27" s="913"/>
      <c r="AI27" s="913"/>
      <c r="AJ27" s="913"/>
      <c r="AK27" s="913"/>
      <c r="AL27" s="913"/>
      <c r="AM27" s="913"/>
      <c r="AN27" s="913"/>
      <c r="AO27" s="913"/>
      <c r="AP27" s="913"/>
      <c r="AQ27" s="913"/>
      <c r="AR27" s="913"/>
    </row>
    <row r="28" spans="2:44">
      <c r="C28" s="267"/>
      <c r="D28" s="267"/>
      <c r="E28" s="267"/>
      <c r="F28" s="267"/>
      <c r="G28" s="267"/>
      <c r="H28" s="267"/>
      <c r="I28" s="267"/>
      <c r="J28" s="267"/>
      <c r="K28" s="267"/>
      <c r="L28" s="267"/>
      <c r="M28" s="267"/>
      <c r="N28" s="267"/>
      <c r="AG28" s="913"/>
      <c r="AH28" s="913"/>
      <c r="AI28" s="913"/>
      <c r="AJ28" s="913"/>
      <c r="AK28" s="913"/>
      <c r="AL28" s="913"/>
      <c r="AM28" s="913"/>
      <c r="AN28" s="913"/>
      <c r="AO28" s="913"/>
      <c r="AP28" s="913"/>
      <c r="AQ28" s="913"/>
      <c r="AR28" s="913"/>
    </row>
    <row r="29" spans="2:44">
      <c r="C29" s="267"/>
      <c r="D29" s="267"/>
      <c r="E29" s="267"/>
      <c r="F29" s="267"/>
      <c r="G29" s="267"/>
      <c r="H29" s="267"/>
      <c r="I29" s="267"/>
      <c r="J29" s="267"/>
      <c r="K29" s="267"/>
      <c r="L29" s="267"/>
      <c r="M29" s="267"/>
      <c r="N29" s="267"/>
      <c r="AG29" s="913"/>
      <c r="AH29" s="913"/>
      <c r="AI29" s="913"/>
      <c r="AJ29" s="913"/>
      <c r="AK29" s="913"/>
      <c r="AL29" s="913"/>
      <c r="AM29" s="913"/>
      <c r="AN29" s="913"/>
      <c r="AO29" s="913"/>
      <c r="AP29" s="913"/>
      <c r="AQ29" s="913"/>
      <c r="AR29" s="913"/>
    </row>
    <row r="30" spans="2:44">
      <c r="C30" s="267"/>
      <c r="D30" s="267"/>
      <c r="E30" s="267"/>
      <c r="F30" s="267"/>
      <c r="G30" s="267"/>
      <c r="H30" s="267"/>
      <c r="I30" s="267"/>
      <c r="J30" s="267"/>
      <c r="K30" s="267"/>
      <c r="L30" s="267"/>
      <c r="M30" s="267"/>
      <c r="N30" s="267"/>
      <c r="AG30" s="913"/>
      <c r="AH30" s="913"/>
      <c r="AI30" s="913"/>
      <c r="AJ30" s="913"/>
      <c r="AK30" s="913"/>
      <c r="AL30" s="913"/>
      <c r="AM30" s="913"/>
      <c r="AN30" s="913"/>
      <c r="AO30" s="913"/>
      <c r="AP30" s="913"/>
      <c r="AQ30" s="913"/>
      <c r="AR30" s="913"/>
    </row>
    <row r="31" spans="2:44">
      <c r="B31" s="287" t="s">
        <v>1079</v>
      </c>
      <c r="C31" s="9"/>
      <c r="D31" s="9"/>
      <c r="E31" s="9"/>
      <c r="F31" s="9"/>
      <c r="G31" s="9"/>
      <c r="H31" s="9"/>
      <c r="I31" s="9"/>
      <c r="J31" s="9"/>
      <c r="K31" s="9"/>
      <c r="L31" s="9"/>
      <c r="M31" s="9"/>
      <c r="N31" s="9"/>
      <c r="AG31" s="913"/>
      <c r="AH31" s="913"/>
      <c r="AI31" s="913"/>
      <c r="AJ31" s="913"/>
      <c r="AK31" s="913"/>
      <c r="AL31" s="913"/>
      <c r="AM31" s="913"/>
      <c r="AN31" s="913"/>
      <c r="AO31" s="913"/>
      <c r="AP31" s="913"/>
      <c r="AQ31" s="913"/>
      <c r="AR31" s="913"/>
    </row>
    <row r="32" spans="2:44">
      <c r="B32" s="284" t="s">
        <v>1078</v>
      </c>
      <c r="C32" s="1714" t="str">
        <f>IF(C47&lt;&gt;"",AVERAGE(C48:L48),"")</f>
        <v/>
      </c>
      <c r="D32" s="1714"/>
      <c r="E32" s="285"/>
      <c r="F32" s="286" t="s">
        <v>1069</v>
      </c>
      <c r="G32" s="286"/>
      <c r="H32" s="1714" t="str">
        <f>IF(C32="","",C32*3.27)</f>
        <v/>
      </c>
      <c r="I32" s="1714"/>
      <c r="J32" s="285"/>
      <c r="K32" s="286" t="s">
        <v>1070</v>
      </c>
      <c r="L32" s="286"/>
      <c r="M32" s="1714" t="str">
        <f>IF(C32&lt;&gt;"",0,"")</f>
        <v/>
      </c>
      <c r="N32" s="1715"/>
      <c r="AG32" s="913"/>
      <c r="AH32" s="913"/>
      <c r="AI32" s="913"/>
      <c r="AJ32" s="913"/>
      <c r="AK32" s="913"/>
      <c r="AL32" s="913"/>
      <c r="AM32" s="913"/>
      <c r="AN32" s="913"/>
      <c r="AO32" s="913"/>
      <c r="AP32" s="913"/>
      <c r="AQ32" s="913"/>
      <c r="AR32" s="913"/>
    </row>
    <row r="33" spans="1:97" s="9" customFormat="1">
      <c r="AG33" s="2"/>
      <c r="AH33" s="913"/>
      <c r="AI33" s="913"/>
      <c r="AJ33" s="913"/>
      <c r="AK33" s="913"/>
      <c r="AL33" s="913"/>
      <c r="AM33" s="913"/>
      <c r="AN33" s="913"/>
      <c r="AO33" s="913"/>
      <c r="AP33" s="913"/>
      <c r="AQ33" s="913"/>
      <c r="AR33" s="913"/>
      <c r="AS33" s="913"/>
      <c r="AT33" s="913"/>
      <c r="AU33" s="913"/>
      <c r="AV33" s="913"/>
      <c r="AW33" s="913"/>
      <c r="AX33" s="913"/>
      <c r="AY33" s="913"/>
      <c r="AZ33" s="913"/>
      <c r="BA33" s="913"/>
      <c r="BB33" s="913"/>
      <c r="BC33" s="913"/>
      <c r="BD33" s="913"/>
      <c r="BE33" s="913"/>
      <c r="BF33" s="913"/>
      <c r="BG33" s="913"/>
      <c r="BH33" s="913"/>
      <c r="BI33" s="913"/>
      <c r="BJ33" s="913"/>
      <c r="BK33" s="913"/>
      <c r="BL33" s="913"/>
      <c r="BM33" s="913"/>
      <c r="BN33" s="913"/>
      <c r="BO33" s="913"/>
      <c r="BP33" s="913"/>
      <c r="BQ33" s="913"/>
      <c r="BR33" s="913"/>
      <c r="BS33" s="913"/>
      <c r="BT33" s="913"/>
      <c r="BU33" s="913"/>
      <c r="BV33" s="913"/>
      <c r="BW33" s="913"/>
      <c r="BX33" s="913"/>
      <c r="BY33" s="913"/>
      <c r="BZ33" s="913"/>
      <c r="CA33" s="913"/>
      <c r="CB33" s="913"/>
      <c r="CC33" s="913"/>
      <c r="CD33" s="913"/>
      <c r="CE33" s="913"/>
      <c r="CF33" s="913"/>
      <c r="CG33" s="913"/>
      <c r="CH33" s="913"/>
      <c r="CI33" s="913"/>
      <c r="CJ33" s="913"/>
      <c r="CK33" s="913"/>
      <c r="CL33" s="913"/>
      <c r="CM33" s="913"/>
      <c r="CN33" s="913"/>
      <c r="CO33" s="913"/>
      <c r="CP33" s="913"/>
      <c r="CQ33" s="913"/>
      <c r="CR33" s="913"/>
      <c r="CS33" s="913"/>
    </row>
    <row r="34" spans="1:97">
      <c r="AG34" s="913"/>
      <c r="AH34" s="913" t="s">
        <v>1080</v>
      </c>
      <c r="AI34" s="913"/>
      <c r="AJ34" s="913"/>
      <c r="AK34" s="913"/>
      <c r="AL34" s="913"/>
      <c r="AM34" s="913"/>
      <c r="AN34" s="913"/>
      <c r="AO34" s="913"/>
      <c r="AP34" s="913"/>
      <c r="AQ34" s="913"/>
      <c r="AR34" s="913"/>
      <c r="AS34" s="913"/>
      <c r="AT34" s="913"/>
      <c r="AU34" s="913"/>
      <c r="AV34" s="913"/>
      <c r="AW34" s="913"/>
      <c r="AX34" s="913"/>
      <c r="AY34" s="913"/>
      <c r="AZ34" s="913"/>
      <c r="BA34" s="913"/>
      <c r="BB34" s="913"/>
      <c r="BC34" s="913"/>
      <c r="BD34" s="913"/>
      <c r="BE34" s="913"/>
      <c r="BF34" s="913"/>
      <c r="BG34" s="913"/>
      <c r="BH34" s="913"/>
      <c r="BI34" s="913"/>
      <c r="BJ34" s="913"/>
      <c r="BK34" s="913"/>
      <c r="BL34" s="913"/>
      <c r="BM34" s="913"/>
      <c r="BN34" s="913"/>
      <c r="BO34" s="913"/>
      <c r="BP34" s="913"/>
      <c r="BQ34" s="913"/>
      <c r="BR34" s="913"/>
      <c r="BS34" s="913"/>
      <c r="BT34" s="913"/>
      <c r="BU34" s="913"/>
      <c r="BV34" s="913"/>
      <c r="BW34" s="913"/>
      <c r="BX34" s="913"/>
      <c r="BY34" s="913"/>
      <c r="BZ34" s="913"/>
      <c r="CA34" s="913"/>
      <c r="CB34" s="913"/>
      <c r="CC34" s="913"/>
      <c r="CD34" s="913"/>
      <c r="CE34" s="913"/>
      <c r="CF34" s="913"/>
      <c r="CG34" s="913"/>
      <c r="CH34" s="913"/>
      <c r="CI34" s="913"/>
      <c r="CJ34" s="913"/>
      <c r="CK34" s="913"/>
      <c r="CL34" s="913"/>
      <c r="CM34" s="913"/>
      <c r="CN34" s="913"/>
      <c r="CO34" s="913"/>
      <c r="CP34" s="913"/>
      <c r="CQ34" s="913"/>
      <c r="CR34" s="913"/>
      <c r="CS34" s="913"/>
    </row>
    <row r="36" spans="1:97">
      <c r="AG36" s="913"/>
      <c r="AH36" s="913" t="s">
        <v>1073</v>
      </c>
      <c r="AI36" s="937">
        <v>1</v>
      </c>
      <c r="AJ36" s="937">
        <f t="shared" ref="AJ36:AR36" si="5">AI36+1</f>
        <v>2</v>
      </c>
      <c r="AK36" s="937">
        <f t="shared" si="5"/>
        <v>3</v>
      </c>
      <c r="AL36" s="937">
        <f t="shared" si="5"/>
        <v>4</v>
      </c>
      <c r="AM36" s="937">
        <f t="shared" si="5"/>
        <v>5</v>
      </c>
      <c r="AN36" s="937">
        <f t="shared" si="5"/>
        <v>6</v>
      </c>
      <c r="AO36" s="937">
        <f t="shared" si="5"/>
        <v>7</v>
      </c>
      <c r="AP36" s="937">
        <f t="shared" si="5"/>
        <v>8</v>
      </c>
      <c r="AQ36" s="937">
        <f t="shared" si="5"/>
        <v>9</v>
      </c>
      <c r="AR36" s="937">
        <f t="shared" si="5"/>
        <v>10</v>
      </c>
      <c r="AS36" s="913"/>
      <c r="AT36" s="913"/>
      <c r="AU36" s="913"/>
      <c r="AV36" s="913"/>
      <c r="AW36" s="913"/>
      <c r="AX36" s="913"/>
      <c r="AY36" s="913"/>
      <c r="AZ36" s="913"/>
      <c r="BA36" s="913"/>
      <c r="BB36" s="913"/>
      <c r="BC36" s="913"/>
      <c r="BD36" s="913"/>
      <c r="BE36" s="913"/>
      <c r="BF36" s="913"/>
      <c r="BG36" s="913"/>
      <c r="BH36" s="913"/>
      <c r="BI36" s="913"/>
      <c r="BJ36" s="913"/>
      <c r="BK36" s="913"/>
      <c r="BL36" s="913"/>
      <c r="BM36" s="913"/>
      <c r="BN36" s="913"/>
      <c r="BO36" s="913"/>
      <c r="BP36" s="913"/>
      <c r="BQ36" s="913"/>
      <c r="BR36" s="913"/>
      <c r="BS36" s="913"/>
      <c r="BT36" s="913"/>
      <c r="BU36" s="913"/>
      <c r="BV36" s="913"/>
      <c r="BW36" s="913"/>
      <c r="BX36" s="913"/>
      <c r="BY36" s="913"/>
      <c r="BZ36" s="913"/>
      <c r="CA36" s="913"/>
      <c r="CB36" s="913"/>
      <c r="CC36" s="913"/>
      <c r="CD36" s="913"/>
      <c r="CE36" s="913"/>
      <c r="CF36" s="913"/>
      <c r="CG36" s="913"/>
      <c r="CH36" s="913"/>
      <c r="CI36" s="913"/>
      <c r="CJ36" s="913"/>
      <c r="CK36" s="913"/>
      <c r="CL36" s="913"/>
      <c r="CM36" s="913"/>
      <c r="CN36" s="913"/>
      <c r="CO36" s="913"/>
      <c r="CP36" s="913"/>
      <c r="CQ36" s="913"/>
      <c r="CR36" s="913"/>
      <c r="CS36" s="913"/>
    </row>
    <row r="37" spans="1:97">
      <c r="AG37" s="913"/>
      <c r="AH37" s="913" t="s">
        <v>1074</v>
      </c>
      <c r="AI37" s="948" t="str">
        <f t="shared" ref="AI37:AR37" si="6">$H$32</f>
        <v/>
      </c>
      <c r="AJ37" s="948" t="str">
        <f t="shared" si="6"/>
        <v/>
      </c>
      <c r="AK37" s="948" t="str">
        <f t="shared" si="6"/>
        <v/>
      </c>
      <c r="AL37" s="948" t="str">
        <f t="shared" si="6"/>
        <v/>
      </c>
      <c r="AM37" s="948" t="str">
        <f t="shared" si="6"/>
        <v/>
      </c>
      <c r="AN37" s="948" t="str">
        <f t="shared" si="6"/>
        <v/>
      </c>
      <c r="AO37" s="948" t="str">
        <f t="shared" si="6"/>
        <v/>
      </c>
      <c r="AP37" s="948" t="str">
        <f t="shared" si="6"/>
        <v/>
      </c>
      <c r="AQ37" s="948" t="str">
        <f t="shared" si="6"/>
        <v/>
      </c>
      <c r="AR37" s="948" t="str">
        <f t="shared" si="6"/>
        <v/>
      </c>
      <c r="AS37" s="913"/>
      <c r="AT37" s="913"/>
      <c r="AU37" s="913"/>
      <c r="AV37" s="913"/>
      <c r="AW37" s="913"/>
      <c r="AX37" s="913"/>
      <c r="AY37" s="913"/>
      <c r="AZ37" s="913"/>
      <c r="BA37" s="913"/>
      <c r="BB37" s="913"/>
      <c r="BC37" s="913"/>
      <c r="BD37" s="913"/>
      <c r="BE37" s="913"/>
      <c r="BF37" s="913"/>
      <c r="BG37" s="913"/>
      <c r="BH37" s="913"/>
      <c r="BI37" s="913"/>
      <c r="BJ37" s="913"/>
      <c r="BK37" s="913"/>
      <c r="BL37" s="913"/>
      <c r="BM37" s="913"/>
      <c r="BN37" s="913"/>
      <c r="BO37" s="913"/>
      <c r="BP37" s="913"/>
      <c r="BQ37" s="913"/>
      <c r="BR37" s="913"/>
      <c r="BS37" s="913"/>
      <c r="BT37" s="913"/>
      <c r="BU37" s="913"/>
      <c r="BV37" s="913"/>
      <c r="BW37" s="913"/>
      <c r="BX37" s="913"/>
      <c r="BY37" s="913"/>
      <c r="BZ37" s="913"/>
      <c r="CA37" s="913"/>
      <c r="CB37" s="913"/>
      <c r="CC37" s="913"/>
      <c r="CD37" s="913"/>
      <c r="CE37" s="913"/>
      <c r="CF37" s="913"/>
      <c r="CG37" s="913"/>
      <c r="CH37" s="913"/>
      <c r="CI37" s="913"/>
      <c r="CJ37" s="913"/>
      <c r="CK37" s="913"/>
      <c r="CL37" s="913"/>
      <c r="CM37" s="913"/>
      <c r="CN37" s="913"/>
      <c r="CO37" s="913"/>
      <c r="CP37" s="913"/>
      <c r="CQ37" s="913"/>
      <c r="CR37" s="913"/>
      <c r="CS37" s="913"/>
    </row>
    <row r="38" spans="1:97">
      <c r="AG38" s="913"/>
      <c r="AH38" s="913" t="s">
        <v>864</v>
      </c>
      <c r="AI38" s="948">
        <f>AVERAGE(C48:L48)</f>
        <v>0</v>
      </c>
      <c r="AJ38" s="948">
        <f t="shared" ref="AJ38:AR38" si="7">$AI$38</f>
        <v>0</v>
      </c>
      <c r="AK38" s="948">
        <f t="shared" si="7"/>
        <v>0</v>
      </c>
      <c r="AL38" s="948">
        <f t="shared" si="7"/>
        <v>0</v>
      </c>
      <c r="AM38" s="948">
        <f t="shared" si="7"/>
        <v>0</v>
      </c>
      <c r="AN38" s="948">
        <f t="shared" si="7"/>
        <v>0</v>
      </c>
      <c r="AO38" s="948">
        <f t="shared" si="7"/>
        <v>0</v>
      </c>
      <c r="AP38" s="948">
        <f t="shared" si="7"/>
        <v>0</v>
      </c>
      <c r="AQ38" s="948">
        <f t="shared" si="7"/>
        <v>0</v>
      </c>
      <c r="AR38" s="948">
        <f t="shared" si="7"/>
        <v>0</v>
      </c>
      <c r="AS38" s="913"/>
      <c r="AT38" s="913"/>
      <c r="AU38" s="913"/>
      <c r="AV38" s="913"/>
      <c r="AW38" s="913"/>
      <c r="AX38" s="913"/>
      <c r="AY38" s="913"/>
      <c r="AZ38" s="913"/>
      <c r="BA38" s="913"/>
      <c r="BB38" s="913"/>
      <c r="BC38" s="913"/>
      <c r="BD38" s="913"/>
      <c r="BE38" s="913"/>
      <c r="BF38" s="913"/>
      <c r="BG38" s="913"/>
      <c r="BH38" s="913"/>
      <c r="BI38" s="913"/>
      <c r="BJ38" s="913"/>
      <c r="BK38" s="913"/>
      <c r="BL38" s="913"/>
      <c r="BM38" s="913"/>
      <c r="BN38" s="913"/>
      <c r="BO38" s="913"/>
      <c r="BP38" s="913"/>
      <c r="BQ38" s="913"/>
      <c r="BR38" s="913"/>
      <c r="BS38" s="913"/>
      <c r="BT38" s="913"/>
      <c r="BU38" s="913"/>
      <c r="BV38" s="913"/>
      <c r="BW38" s="913"/>
      <c r="BX38" s="913"/>
      <c r="BY38" s="913"/>
      <c r="BZ38" s="913"/>
      <c r="CA38" s="913"/>
      <c r="CB38" s="913"/>
      <c r="CC38" s="913"/>
      <c r="CD38" s="913"/>
      <c r="CE38" s="913"/>
      <c r="CF38" s="913"/>
      <c r="CG38" s="913"/>
      <c r="CH38" s="913"/>
      <c r="CI38" s="913"/>
      <c r="CJ38" s="913"/>
      <c r="CK38" s="913"/>
      <c r="CL38" s="913"/>
      <c r="CM38" s="913"/>
      <c r="CN38" s="913"/>
      <c r="CO38" s="913"/>
      <c r="CP38" s="913"/>
      <c r="CQ38" s="913"/>
      <c r="CR38" s="913"/>
      <c r="CS38" s="913"/>
    </row>
    <row r="39" spans="1:97">
      <c r="AG39" s="913"/>
      <c r="AH39" s="913" t="s">
        <v>1081</v>
      </c>
      <c r="AI39" s="948" t="str">
        <f t="shared" ref="AI39:AR39" si="8">C48</f>
        <v>n/a</v>
      </c>
      <c r="AJ39" s="948">
        <f t="shared" si="8"/>
        <v>0</v>
      </c>
      <c r="AK39" s="948">
        <f t="shared" si="8"/>
        <v>0</v>
      </c>
      <c r="AL39" s="948">
        <f t="shared" si="8"/>
        <v>0</v>
      </c>
      <c r="AM39" s="948">
        <f t="shared" si="8"/>
        <v>0</v>
      </c>
      <c r="AN39" s="948">
        <f t="shared" si="8"/>
        <v>0</v>
      </c>
      <c r="AO39" s="948">
        <f t="shared" si="8"/>
        <v>0</v>
      </c>
      <c r="AP39" s="948">
        <f t="shared" si="8"/>
        <v>0</v>
      </c>
      <c r="AQ39" s="948">
        <f t="shared" si="8"/>
        <v>0</v>
      </c>
      <c r="AR39" s="948">
        <f t="shared" si="8"/>
        <v>0</v>
      </c>
      <c r="AS39" s="913"/>
      <c r="AT39" s="913"/>
      <c r="AU39" s="913"/>
      <c r="AV39" s="913"/>
      <c r="AW39" s="913"/>
      <c r="AX39" s="913"/>
      <c r="AY39" s="913"/>
      <c r="AZ39" s="913"/>
      <c r="BA39" s="913"/>
      <c r="BB39" s="913"/>
      <c r="BC39" s="913"/>
      <c r="BD39" s="913"/>
      <c r="BE39" s="913"/>
      <c r="BF39" s="913"/>
      <c r="BG39" s="913"/>
      <c r="BH39" s="913"/>
      <c r="BI39" s="913"/>
      <c r="BJ39" s="913"/>
      <c r="BK39" s="913"/>
      <c r="BL39" s="913"/>
      <c r="BM39" s="913"/>
      <c r="BN39" s="913"/>
      <c r="BO39" s="913"/>
      <c r="BP39" s="913"/>
      <c r="BQ39" s="913"/>
      <c r="BR39" s="913"/>
      <c r="BS39" s="913"/>
      <c r="BT39" s="913"/>
      <c r="BU39" s="913"/>
      <c r="BV39" s="913"/>
      <c r="BW39" s="913"/>
      <c r="BX39" s="913"/>
      <c r="BY39" s="913"/>
      <c r="BZ39" s="913"/>
      <c r="CA39" s="913"/>
      <c r="CB39" s="913"/>
      <c r="CC39" s="913"/>
      <c r="CD39" s="913"/>
      <c r="CE39" s="913"/>
      <c r="CF39" s="913"/>
      <c r="CG39" s="913"/>
      <c r="CH39" s="913"/>
      <c r="CI39" s="913"/>
      <c r="CJ39" s="913"/>
      <c r="CK39" s="913"/>
      <c r="CL39" s="913"/>
      <c r="CM39" s="913"/>
      <c r="CN39" s="913"/>
      <c r="CO39" s="913"/>
      <c r="CP39" s="913"/>
      <c r="CQ39" s="913"/>
      <c r="CR39" s="913"/>
      <c r="CS39" s="913"/>
    </row>
    <row r="40" spans="1:97">
      <c r="AG40" s="913"/>
      <c r="AH40" s="913" t="s">
        <v>1076</v>
      </c>
      <c r="AI40" s="948" t="str">
        <f t="shared" ref="AI40:AR40" si="9">$M$32</f>
        <v/>
      </c>
      <c r="AJ40" s="948" t="str">
        <f t="shared" si="9"/>
        <v/>
      </c>
      <c r="AK40" s="948" t="str">
        <f t="shared" si="9"/>
        <v/>
      </c>
      <c r="AL40" s="948" t="str">
        <f t="shared" si="9"/>
        <v/>
      </c>
      <c r="AM40" s="948" t="str">
        <f t="shared" si="9"/>
        <v/>
      </c>
      <c r="AN40" s="948" t="str">
        <f t="shared" si="9"/>
        <v/>
      </c>
      <c r="AO40" s="948" t="str">
        <f t="shared" si="9"/>
        <v/>
      </c>
      <c r="AP40" s="948" t="str">
        <f t="shared" si="9"/>
        <v/>
      </c>
      <c r="AQ40" s="948" t="str">
        <f t="shared" si="9"/>
        <v/>
      </c>
      <c r="AR40" s="948" t="str">
        <f t="shared" si="9"/>
        <v/>
      </c>
      <c r="AS40" s="913"/>
      <c r="AT40" s="913"/>
      <c r="AU40" s="913"/>
      <c r="AV40" s="913"/>
      <c r="AW40" s="913"/>
      <c r="AX40" s="913"/>
      <c r="AY40" s="913"/>
      <c r="AZ40" s="913"/>
      <c r="BA40" s="913"/>
      <c r="BB40" s="913"/>
      <c r="BC40" s="913"/>
      <c r="BD40" s="913"/>
      <c r="BE40" s="913"/>
      <c r="BF40" s="913"/>
      <c r="BG40" s="913"/>
      <c r="BH40" s="913"/>
      <c r="BI40" s="913"/>
      <c r="BJ40" s="913"/>
      <c r="BK40" s="913"/>
      <c r="BL40" s="913"/>
      <c r="BM40" s="913"/>
      <c r="BN40" s="913"/>
      <c r="BO40" s="913"/>
      <c r="BP40" s="913"/>
      <c r="BQ40" s="913"/>
      <c r="BR40" s="913"/>
      <c r="BS40" s="913"/>
      <c r="BT40" s="913"/>
      <c r="BU40" s="913"/>
      <c r="BV40" s="913"/>
      <c r="BW40" s="913"/>
      <c r="BX40" s="913"/>
      <c r="BY40" s="913"/>
      <c r="BZ40" s="913"/>
      <c r="CA40" s="913"/>
      <c r="CB40" s="913"/>
      <c r="CC40" s="913"/>
      <c r="CD40" s="913"/>
      <c r="CE40" s="913"/>
      <c r="CF40" s="913"/>
      <c r="CG40" s="913"/>
      <c r="CH40" s="913"/>
      <c r="CI40" s="913"/>
      <c r="CJ40" s="913"/>
      <c r="CK40" s="913"/>
      <c r="CL40" s="913"/>
      <c r="CM40" s="913"/>
      <c r="CN40" s="913"/>
      <c r="CO40" s="913"/>
      <c r="CP40" s="913"/>
      <c r="CQ40" s="913"/>
      <c r="CR40" s="913"/>
      <c r="CS40" s="913"/>
    </row>
    <row r="46" spans="1:97" s="119" customFormat="1" ht="24.95" customHeight="1">
      <c r="A46" s="1588" t="s">
        <v>1130</v>
      </c>
      <c r="B46" s="1736"/>
      <c r="C46" s="290">
        <v>1</v>
      </c>
      <c r="D46" s="290">
        <f t="shared" ref="D46:L46" si="10">C46+1</f>
        <v>2</v>
      </c>
      <c r="E46" s="290">
        <f t="shared" si="10"/>
        <v>3</v>
      </c>
      <c r="F46" s="290">
        <f t="shared" si="10"/>
        <v>4</v>
      </c>
      <c r="G46" s="290">
        <f t="shared" si="10"/>
        <v>5</v>
      </c>
      <c r="H46" s="290">
        <f t="shared" si="10"/>
        <v>6</v>
      </c>
      <c r="I46" s="290">
        <f t="shared" si="10"/>
        <v>7</v>
      </c>
      <c r="J46" s="290">
        <f t="shared" si="10"/>
        <v>8</v>
      </c>
      <c r="K46" s="290">
        <f t="shared" si="10"/>
        <v>9</v>
      </c>
      <c r="L46" s="290">
        <f t="shared" si="10"/>
        <v>10</v>
      </c>
      <c r="M46" s="949"/>
      <c r="N46" s="913"/>
      <c r="O46" s="913"/>
      <c r="P46" s="913"/>
      <c r="Q46" s="913"/>
      <c r="R46" s="913"/>
      <c r="S46" s="913"/>
      <c r="T46" s="913"/>
      <c r="U46" s="913"/>
      <c r="V46" s="913"/>
      <c r="W46" s="913"/>
      <c r="X46" s="913"/>
      <c r="Y46" s="913"/>
      <c r="Z46" s="913"/>
      <c r="AA46" s="913"/>
      <c r="AB46" s="913"/>
      <c r="AC46" s="913"/>
      <c r="AD46" s="913"/>
      <c r="AE46" s="913"/>
      <c r="AF46" s="913"/>
      <c r="AG46" s="913"/>
      <c r="AH46" s="913"/>
      <c r="AI46" s="913"/>
      <c r="AJ46" s="913"/>
      <c r="AK46" s="913"/>
      <c r="AL46" s="913"/>
      <c r="AM46" s="913"/>
      <c r="AN46" s="913"/>
      <c r="AO46" s="913"/>
      <c r="AP46" s="913"/>
      <c r="AQ46" s="913"/>
      <c r="AR46" s="913"/>
      <c r="AS46" s="949"/>
      <c r="AT46" s="949"/>
      <c r="AU46" s="949"/>
      <c r="AV46" s="949"/>
      <c r="AW46" s="949"/>
      <c r="AX46" s="949"/>
      <c r="AY46" s="949"/>
      <c r="AZ46" s="949"/>
      <c r="BA46" s="949"/>
      <c r="BB46" s="949"/>
      <c r="BC46" s="949"/>
      <c r="BD46" s="949"/>
      <c r="BE46" s="949"/>
      <c r="BF46" s="949"/>
      <c r="BG46" s="949"/>
      <c r="BH46" s="949"/>
      <c r="BI46" s="949"/>
      <c r="BJ46" s="949"/>
      <c r="BK46" s="949"/>
      <c r="BL46" s="949"/>
      <c r="BM46" s="949"/>
      <c r="BN46" s="949"/>
      <c r="BO46" s="949"/>
      <c r="BP46" s="949"/>
      <c r="BQ46" s="949"/>
      <c r="BR46" s="949"/>
      <c r="BS46" s="949"/>
      <c r="BT46" s="949"/>
      <c r="BU46" s="949"/>
      <c r="BV46" s="949"/>
      <c r="BW46" s="949"/>
      <c r="BX46" s="949"/>
      <c r="BY46" s="949"/>
    </row>
    <row r="47" spans="1:97" s="119" customFormat="1" ht="23.25" customHeight="1">
      <c r="A47" s="1737" t="s">
        <v>1131</v>
      </c>
      <c r="B47" s="1738"/>
      <c r="C47" s="304"/>
      <c r="D47" s="292"/>
      <c r="E47" s="292"/>
      <c r="F47" s="292"/>
      <c r="G47" s="292"/>
      <c r="H47" s="292"/>
      <c r="I47" s="292"/>
      <c r="J47" s="292"/>
      <c r="K47" s="292"/>
      <c r="L47" s="292"/>
      <c r="M47" s="949"/>
      <c r="N47" s="949"/>
      <c r="O47" s="949"/>
      <c r="P47" s="949"/>
      <c r="Q47" s="949"/>
      <c r="R47" s="949"/>
      <c r="S47" s="949"/>
      <c r="T47" s="949"/>
      <c r="U47" s="949"/>
      <c r="V47" s="949"/>
      <c r="W47" s="949"/>
      <c r="X47" s="949"/>
      <c r="Y47" s="949"/>
      <c r="Z47" s="949"/>
      <c r="AA47" s="949"/>
      <c r="AB47" s="949"/>
      <c r="AC47" s="949"/>
      <c r="AD47" s="949"/>
      <c r="AE47" s="949"/>
      <c r="AF47" s="949"/>
      <c r="AG47" s="949"/>
      <c r="AH47" s="949"/>
      <c r="AI47" s="949"/>
      <c r="AJ47" s="949"/>
      <c r="AK47" s="949"/>
      <c r="AL47" s="949"/>
      <c r="AM47" s="949"/>
      <c r="AN47" s="949"/>
      <c r="AO47" s="949"/>
      <c r="AP47" s="949"/>
      <c r="AQ47" s="949"/>
      <c r="AR47" s="949"/>
      <c r="AS47" s="949"/>
      <c r="AT47" s="949"/>
      <c r="AU47" s="949"/>
      <c r="AV47" s="949"/>
      <c r="AW47" s="949"/>
      <c r="AX47" s="949"/>
      <c r="AY47" s="949"/>
      <c r="AZ47" s="949"/>
      <c r="BA47" s="949"/>
      <c r="BB47" s="949"/>
      <c r="BC47" s="949"/>
      <c r="BD47" s="949"/>
      <c r="BE47" s="949"/>
      <c r="BF47" s="949"/>
      <c r="BG47" s="949"/>
      <c r="BH47" s="949"/>
      <c r="BI47" s="949"/>
      <c r="BJ47" s="949"/>
      <c r="BK47" s="949"/>
      <c r="BL47" s="949"/>
      <c r="BM47" s="949"/>
      <c r="BN47" s="949"/>
      <c r="BO47" s="949"/>
      <c r="BP47" s="949"/>
      <c r="BQ47" s="949"/>
      <c r="BR47" s="949"/>
      <c r="BS47" s="949"/>
      <c r="BT47" s="949"/>
      <c r="BU47" s="949"/>
      <c r="BV47" s="949"/>
      <c r="BW47" s="949"/>
      <c r="BX47" s="949"/>
      <c r="BY47" s="949"/>
    </row>
    <row r="48" spans="1:97" s="119" customFormat="1" ht="24.95" customHeight="1">
      <c r="A48" s="299" t="s">
        <v>798</v>
      </c>
      <c r="B48" s="298" t="s">
        <v>1088</v>
      </c>
      <c r="C48" s="296" t="s">
        <v>712</v>
      </c>
      <c r="D48" s="296">
        <f t="shared" ref="D48:L48" si="11">ABS(D47-C47)</f>
        <v>0</v>
      </c>
      <c r="E48" s="296">
        <f t="shared" si="11"/>
        <v>0</v>
      </c>
      <c r="F48" s="296">
        <f t="shared" si="11"/>
        <v>0</v>
      </c>
      <c r="G48" s="296">
        <f t="shared" si="11"/>
        <v>0</v>
      </c>
      <c r="H48" s="296">
        <f t="shared" si="11"/>
        <v>0</v>
      </c>
      <c r="I48" s="296">
        <f t="shared" si="11"/>
        <v>0</v>
      </c>
      <c r="J48" s="296">
        <f t="shared" si="11"/>
        <v>0</v>
      </c>
      <c r="K48" s="296">
        <f t="shared" si="11"/>
        <v>0</v>
      </c>
      <c r="L48" s="296">
        <f t="shared" si="11"/>
        <v>0</v>
      </c>
      <c r="M48" s="949"/>
      <c r="N48" s="949"/>
      <c r="O48" s="949"/>
      <c r="P48" s="949"/>
      <c r="Q48" s="949"/>
      <c r="R48" s="949"/>
      <c r="S48" s="949"/>
      <c r="T48" s="949"/>
      <c r="U48" s="949"/>
      <c r="V48" s="949"/>
      <c r="W48" s="949"/>
      <c r="X48" s="949"/>
      <c r="Y48" s="949"/>
      <c r="Z48" s="949"/>
      <c r="AA48" s="949"/>
      <c r="AB48" s="949"/>
      <c r="AC48" s="949"/>
      <c r="AD48" s="949"/>
      <c r="AE48" s="949"/>
      <c r="AF48" s="949"/>
      <c r="AG48" s="949"/>
      <c r="AH48" s="949"/>
      <c r="AI48" s="949"/>
      <c r="AJ48" s="949"/>
      <c r="AK48" s="949"/>
      <c r="AL48" s="949"/>
      <c r="AM48" s="949"/>
      <c r="AN48" s="949"/>
      <c r="AO48" s="949"/>
      <c r="AP48" s="949"/>
      <c r="AQ48" s="949"/>
      <c r="AR48" s="949"/>
      <c r="AS48" s="949"/>
      <c r="AT48" s="949"/>
      <c r="AU48" s="949"/>
      <c r="AV48" s="949"/>
      <c r="AW48" s="949"/>
      <c r="AX48" s="949"/>
      <c r="AY48" s="949"/>
      <c r="AZ48" s="949"/>
      <c r="BA48" s="949"/>
      <c r="BB48" s="949"/>
      <c r="BC48" s="949"/>
      <c r="BD48" s="949"/>
      <c r="BE48" s="949"/>
      <c r="BF48" s="949"/>
      <c r="BG48" s="949"/>
      <c r="BH48" s="949"/>
      <c r="BI48" s="949"/>
      <c r="BJ48" s="949"/>
      <c r="BK48" s="949"/>
      <c r="BL48" s="949"/>
      <c r="BM48" s="949"/>
      <c r="BN48" s="949"/>
      <c r="BO48" s="949"/>
      <c r="BP48" s="949"/>
      <c r="BQ48" s="949"/>
      <c r="BR48" s="949"/>
      <c r="BS48" s="949"/>
      <c r="BT48" s="949"/>
      <c r="BU48" s="949"/>
      <c r="BV48" s="949"/>
      <c r="BW48" s="949"/>
      <c r="BX48" s="949"/>
      <c r="BY48" s="949"/>
    </row>
    <row r="49" spans="1:44">
      <c r="C49" s="300" t="str">
        <f>IF(C48&lt;&gt;"",IF(OR(C47&gt;$H$12,C47&lt;$M$12),"**",""),"")</f>
        <v/>
      </c>
      <c r="D49" s="300" t="str">
        <f t="shared" ref="D49:L49" si="12">IF(D48&lt;&gt;"",IF(OR(D48&gt;$H$32,D47&gt;$H$12,D47&lt;$M$12),"**",""),"")</f>
        <v/>
      </c>
      <c r="E49" s="300" t="str">
        <f t="shared" si="12"/>
        <v/>
      </c>
      <c r="F49" s="300" t="str">
        <f t="shared" si="12"/>
        <v/>
      </c>
      <c r="G49" s="300" t="str">
        <f t="shared" si="12"/>
        <v/>
      </c>
      <c r="H49" s="300" t="str">
        <f t="shared" si="12"/>
        <v/>
      </c>
      <c r="I49" s="300" t="str">
        <f t="shared" si="12"/>
        <v/>
      </c>
      <c r="J49" s="300" t="str">
        <f t="shared" si="12"/>
        <v/>
      </c>
      <c r="K49" s="300" t="str">
        <f t="shared" si="12"/>
        <v/>
      </c>
      <c r="L49" s="300" t="str">
        <f t="shared" si="12"/>
        <v/>
      </c>
      <c r="M49" s="300"/>
      <c r="N49" s="300"/>
      <c r="O49" s="300"/>
      <c r="P49" s="300"/>
      <c r="Q49" s="300"/>
      <c r="R49" s="300"/>
      <c r="S49" s="300"/>
      <c r="T49" s="300"/>
      <c r="U49" s="300"/>
      <c r="V49" s="300"/>
      <c r="W49" s="300"/>
      <c r="X49" s="300"/>
      <c r="Y49" s="300"/>
      <c r="Z49" s="300"/>
      <c r="AA49" s="300"/>
      <c r="AB49" s="300"/>
      <c r="AC49" s="300"/>
      <c r="AD49" s="300"/>
      <c r="AE49" s="300"/>
      <c r="AF49" s="300"/>
      <c r="AG49" s="913"/>
      <c r="AH49" s="949"/>
      <c r="AI49" s="949"/>
      <c r="AJ49" s="949"/>
      <c r="AK49" s="949"/>
      <c r="AL49" s="949"/>
      <c r="AM49" s="949"/>
      <c r="AN49" s="949"/>
      <c r="AO49" s="949"/>
      <c r="AP49" s="949"/>
      <c r="AQ49" s="949"/>
      <c r="AR49" s="949"/>
    </row>
    <row r="50" spans="1:44">
      <c r="C50" s="9" t="s">
        <v>1089</v>
      </c>
      <c r="AG50" s="913"/>
      <c r="AH50" s="949"/>
      <c r="AI50" s="949"/>
      <c r="AJ50" s="949"/>
      <c r="AK50" s="949"/>
      <c r="AL50" s="949"/>
      <c r="AM50" s="949"/>
      <c r="AN50" s="949"/>
      <c r="AO50" s="949"/>
      <c r="AP50" s="949"/>
      <c r="AQ50" s="949"/>
      <c r="AR50" s="949"/>
    </row>
    <row r="52" spans="1:44" ht="20.25">
      <c r="A52" s="70"/>
      <c r="B52" s="1735" t="s">
        <v>1132</v>
      </c>
      <c r="C52" s="1735"/>
      <c r="D52" s="1735"/>
      <c r="E52" s="1735"/>
      <c r="F52" s="1735"/>
      <c r="G52" s="1735"/>
      <c r="H52" s="1735"/>
      <c r="I52" s="1735"/>
      <c r="J52" s="1735"/>
      <c r="K52" s="1735"/>
      <c r="L52" s="1735"/>
      <c r="M52" s="1735"/>
      <c r="N52" s="1735"/>
      <c r="O52" s="1735"/>
      <c r="P52" s="1735"/>
      <c r="Q52" s="1735"/>
      <c r="R52" s="1735"/>
      <c r="S52" s="1735"/>
      <c r="T52" s="1735"/>
      <c r="U52" s="1735"/>
      <c r="V52" s="1735"/>
      <c r="W52" s="1735"/>
      <c r="X52" s="1735"/>
      <c r="Y52" s="1735"/>
      <c r="Z52" s="1735"/>
      <c r="AA52" s="72"/>
      <c r="AG52" s="913"/>
      <c r="AH52" s="913"/>
      <c r="AI52" s="913"/>
      <c r="AJ52" s="913"/>
      <c r="AK52" s="913"/>
      <c r="AL52" s="913"/>
      <c r="AM52" s="913"/>
      <c r="AN52" s="913"/>
      <c r="AO52" s="913"/>
      <c r="AP52" s="913"/>
      <c r="AQ52" s="913"/>
      <c r="AR52" s="913"/>
    </row>
    <row r="53" spans="1:44">
      <c r="A53" s="70"/>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2"/>
      <c r="AG53" s="913"/>
      <c r="AH53" s="913"/>
      <c r="AI53" s="913"/>
      <c r="AJ53" s="913"/>
      <c r="AK53" s="913"/>
      <c r="AL53" s="913"/>
      <c r="AM53" s="913"/>
      <c r="AN53" s="913"/>
      <c r="AO53" s="913"/>
      <c r="AP53" s="913"/>
      <c r="AQ53" s="913"/>
      <c r="AR53" s="913"/>
    </row>
    <row r="54" spans="1:44">
      <c r="A54" s="64"/>
      <c r="B54" s="2" t="s">
        <v>1133</v>
      </c>
      <c r="G54" s="2" t="str">
        <f>IF(L47&lt;&gt;"",IF(OR(C49&lt;&gt;"",D49&lt;&gt;"",E49&lt;&gt;"",F49&lt;&gt;"",G49&lt;&gt;"",H49&lt;&gt;"",I49&lt;&gt;"",J49&lt;&gt;"",K49&lt;&gt;"",L49&lt;&gt;""),"No","Yes"),"")</f>
        <v/>
      </c>
      <c r="L54" s="2" t="s">
        <v>1134</v>
      </c>
      <c r="R54" s="1688" t="str">
        <f>IF(L47&lt;&gt;"",STDEV(C47:L47)*6/(R9-W9)*100,"")</f>
        <v/>
      </c>
      <c r="S54" s="1688"/>
      <c r="T54" s="906"/>
      <c r="U54" s="906"/>
      <c r="W54" s="2" t="str">
        <f>IF(R54&lt;&gt;"",IF(R54&gt;30,"Reject","Accept"),"")</f>
        <v/>
      </c>
      <c r="AA54" s="65"/>
      <c r="AG54" s="913"/>
      <c r="AH54" s="913"/>
      <c r="AI54" s="913"/>
      <c r="AJ54" s="913"/>
      <c r="AK54" s="913"/>
      <c r="AL54" s="913"/>
      <c r="AM54" s="913"/>
      <c r="AN54" s="913"/>
      <c r="AO54" s="913"/>
      <c r="AP54" s="913"/>
      <c r="AQ54" s="913"/>
      <c r="AR54" s="913"/>
    </row>
    <row r="55" spans="1:44">
      <c r="A55" s="64"/>
      <c r="AA55" s="65"/>
      <c r="AG55" s="913"/>
      <c r="AH55" s="913"/>
      <c r="AI55" s="913"/>
      <c r="AJ55" s="913"/>
      <c r="AK55" s="913"/>
      <c r="AL55" s="913"/>
      <c r="AM55" s="913"/>
      <c r="AN55" s="913"/>
      <c r="AO55" s="913"/>
      <c r="AP55" s="913"/>
      <c r="AQ55" s="913"/>
      <c r="AR55" s="913"/>
    </row>
    <row r="56" spans="1:44">
      <c r="A56" s="64"/>
      <c r="B56" s="2" t="s">
        <v>1135</v>
      </c>
      <c r="AA56" s="65"/>
      <c r="AG56" s="913"/>
      <c r="AH56" s="913"/>
      <c r="AI56" s="913"/>
      <c r="AJ56" s="913"/>
      <c r="AK56" s="913"/>
      <c r="AL56" s="913"/>
      <c r="AM56" s="913"/>
      <c r="AN56" s="913"/>
      <c r="AO56" s="913"/>
      <c r="AP56" s="913"/>
      <c r="AQ56" s="913"/>
      <c r="AR56" s="913"/>
    </row>
    <row r="57" spans="1:44">
      <c r="A57" s="67"/>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9"/>
      <c r="AG57" s="913"/>
      <c r="AH57" s="913"/>
      <c r="AI57" s="913"/>
      <c r="AJ57" s="913"/>
      <c r="AK57" s="913"/>
      <c r="AL57" s="913"/>
      <c r="AM57" s="913"/>
      <c r="AN57" s="913"/>
      <c r="AO57" s="913"/>
      <c r="AP57" s="913"/>
      <c r="AQ57" s="913"/>
      <c r="AR57" s="913"/>
    </row>
  </sheetData>
  <customSheetViews>
    <customSheetView guid="{4386EC60-C10A-4757-8A9B-A7E03A340F6B}" showPageBreaks="1" printArea="1" topLeftCell="A34">
      <selection activeCell="Q25" sqref="Q25"/>
      <pageMargins left="0" right="0" top="0" bottom="0" header="0" footer="0"/>
      <printOptions horizontalCentered="1" verticalCentered="1"/>
      <pageSetup scale="89" orientation="portrait" r:id="rId1"/>
      <headerFooter alignWithMargins="0">
        <oddFooter xml:space="preserve">&amp;L&amp;P of &amp;N&amp;RPPAP: Revision 1.4
Date: 4/12/12
</oddFooter>
      </headerFooter>
    </customSheetView>
  </customSheetViews>
  <mergeCells count="17">
    <mergeCell ref="R54:S54"/>
    <mergeCell ref="H12:I12"/>
    <mergeCell ref="M12:N12"/>
    <mergeCell ref="R9:V9"/>
    <mergeCell ref="H32:I32"/>
    <mergeCell ref="M32:N32"/>
    <mergeCell ref="B52:Z52"/>
    <mergeCell ref="C12:D12"/>
    <mergeCell ref="W9:AA9"/>
    <mergeCell ref="A46:B46"/>
    <mergeCell ref="A47:B47"/>
    <mergeCell ref="C32:D32"/>
    <mergeCell ref="A7:J7"/>
    <mergeCell ref="Q5:X5"/>
    <mergeCell ref="D1:AA3"/>
    <mergeCell ref="A4:P4"/>
    <mergeCell ref="A5:P5"/>
  </mergeCells>
  <phoneticPr fontId="26" type="noConversion"/>
  <printOptions horizontalCentered="1" vertic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
  <sheetViews>
    <sheetView workbookViewId="0"/>
  </sheetViews>
  <sheetFormatPr defaultRowHeight="12.75"/>
  <sheetData/>
  <customSheetViews>
    <customSheetView guid="{4386EC60-C10A-4757-8A9B-A7E03A340F6B}" state="veryHidden">
      <pageMargins left="0" right="0" top="0" bottom="0" header="0" footer="0"/>
    </customSheetView>
  </customSheetViews>
  <pageMargins left="0.7" right="0.7" top="0.75" bottom="0.75" header="0.3" footer="0.3"/>
  <pageSetup orientation="portrait" horizontalDpi="4294967293" verticalDpi="4294967293" r:id="rId1"/>
  <headerFooter>
    <oddHeader>&amp;C&amp;"Calibri"&amp;10&amp;K000000Oshkosh Corporation Classification - Restricted&amp;1#_x000D_&amp;"Calibri"&amp;11&amp;K000000&amp;"calibri,Regular"&amp;10</oddHeader>
    <evenHeader>&amp;C&amp;"calibri,Regular"&amp;10Oshkosh Corporation Classification: Unrestricted</evenHeader>
    <firstHeader>&amp;C&amp;"calibri,Regular"&amp;10Oshkosh Corporation Classification: Unrestricted</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10"/>
  </sheetPr>
  <dimension ref="A1:L41"/>
  <sheetViews>
    <sheetView zoomScaleNormal="100" workbookViewId="0">
      <selection activeCell="Y31" sqref="Y31"/>
    </sheetView>
  </sheetViews>
  <sheetFormatPr defaultColWidth="9.140625" defaultRowHeight="12.75"/>
  <cols>
    <col min="1" max="3" width="23.85546875" style="2" customWidth="1"/>
    <col min="4" max="4" width="29.140625" style="2" customWidth="1"/>
    <col min="5" max="10" width="3.5703125" style="2" customWidth="1"/>
    <col min="11" max="11" width="8.140625" style="2" customWidth="1"/>
    <col min="12" max="16384" width="9.140625" style="2"/>
  </cols>
  <sheetData>
    <row r="1" spans="1:11" ht="12.75" customHeight="1">
      <c r="A1" s="682"/>
      <c r="B1" s="984" t="s">
        <v>66</v>
      </c>
      <c r="C1" s="984"/>
      <c r="D1" s="984"/>
      <c r="E1" s="984"/>
      <c r="F1" s="984"/>
      <c r="G1" s="984"/>
      <c r="H1" s="984"/>
      <c r="I1" s="984"/>
      <c r="J1" s="984"/>
      <c r="K1" s="985"/>
    </row>
    <row r="2" spans="1:11" ht="12.75" customHeight="1">
      <c r="A2" s="684"/>
      <c r="B2" s="986"/>
      <c r="C2" s="986"/>
      <c r="D2" s="986"/>
      <c r="E2" s="986"/>
      <c r="F2" s="986"/>
      <c r="G2" s="986"/>
      <c r="H2" s="986"/>
      <c r="I2" s="986"/>
      <c r="J2" s="986"/>
      <c r="K2" s="987"/>
    </row>
    <row r="3" spans="1:11" ht="12.75" customHeight="1">
      <c r="A3" s="684"/>
      <c r="B3" s="986"/>
      <c r="C3" s="986"/>
      <c r="D3" s="986"/>
      <c r="E3" s="986"/>
      <c r="F3" s="986"/>
      <c r="G3" s="986"/>
      <c r="H3" s="986"/>
      <c r="I3" s="986"/>
      <c r="J3" s="986"/>
      <c r="K3" s="987"/>
    </row>
    <row r="4" spans="1:11" ht="12.75" customHeight="1" thickBot="1">
      <c r="A4" s="685"/>
      <c r="B4" s="988"/>
      <c r="C4" s="988"/>
      <c r="D4" s="988"/>
      <c r="E4" s="988"/>
      <c r="F4" s="988"/>
      <c r="G4" s="988"/>
      <c r="H4" s="988"/>
      <c r="I4" s="988"/>
      <c r="J4" s="988"/>
      <c r="K4" s="989"/>
    </row>
    <row r="5" spans="1:11" ht="12.75" customHeight="1">
      <c r="A5" s="914" t="s">
        <v>67</v>
      </c>
      <c r="B5" s="314" t="str">
        <f>INTRO!$D$34</f>
        <v>PART NUMBER</v>
      </c>
      <c r="C5" s="914" t="s">
        <v>68</v>
      </c>
      <c r="D5" s="48"/>
      <c r="E5" s="990" t="s">
        <v>69</v>
      </c>
      <c r="F5" s="991"/>
      <c r="G5" s="991"/>
      <c r="H5" s="991"/>
      <c r="I5" s="991"/>
      <c r="J5" s="991"/>
      <c r="K5" s="992"/>
    </row>
    <row r="6" spans="1:11">
      <c r="A6" s="915" t="s">
        <v>70</v>
      </c>
      <c r="B6" s="315" t="str">
        <f>INTRO!$D$35</f>
        <v>ERL DATE</v>
      </c>
      <c r="C6" s="915" t="s">
        <v>71</v>
      </c>
      <c r="D6" s="316" t="str">
        <f>INTRO!$D$33</f>
        <v>PART NAME</v>
      </c>
      <c r="E6" s="993"/>
      <c r="F6" s="991"/>
      <c r="G6" s="991"/>
      <c r="H6" s="991"/>
      <c r="I6" s="991"/>
      <c r="J6" s="991"/>
      <c r="K6" s="992"/>
    </row>
    <row r="7" spans="1:11">
      <c r="A7" s="915" t="s">
        <v>72</v>
      </c>
      <c r="B7" s="315" t="str">
        <f>INTRO!$D$40</f>
        <v xml:space="preserve">SUPPLIER NAME </v>
      </c>
      <c r="C7" s="915" t="s">
        <v>73</v>
      </c>
      <c r="D7" s="49"/>
      <c r="E7" s="993"/>
      <c r="F7" s="991"/>
      <c r="G7" s="991"/>
      <c r="H7" s="991"/>
      <c r="I7" s="991"/>
      <c r="J7" s="991"/>
      <c r="K7" s="992"/>
    </row>
    <row r="8" spans="1:11">
      <c r="A8" s="915" t="s">
        <v>74</v>
      </c>
      <c r="B8" s="315">
        <f>INTRO!$D$41</f>
        <v>101112</v>
      </c>
      <c r="C8" s="915" t="s">
        <v>75</v>
      </c>
      <c r="D8" s="316" t="str">
        <f>INTRO!$D$37</f>
        <v>MODEL / VEHICLE</v>
      </c>
      <c r="E8" s="993"/>
      <c r="F8" s="991"/>
      <c r="G8" s="991"/>
      <c r="H8" s="991"/>
      <c r="I8" s="991"/>
      <c r="J8" s="991"/>
      <c r="K8" s="992"/>
    </row>
    <row r="9" spans="1:11">
      <c r="A9" s="915" t="s">
        <v>76</v>
      </c>
      <c r="B9" s="47"/>
      <c r="C9" s="915" t="s">
        <v>77</v>
      </c>
      <c r="D9" s="916"/>
      <c r="E9" s="993"/>
      <c r="F9" s="991"/>
      <c r="G9" s="991"/>
      <c r="H9" s="991"/>
      <c r="I9" s="991"/>
      <c r="J9" s="991"/>
      <c r="K9" s="992"/>
    </row>
    <row r="10" spans="1:11" ht="13.5" thickBot="1">
      <c r="A10" s="63"/>
      <c r="E10" s="994"/>
      <c r="F10" s="995"/>
      <c r="G10" s="995"/>
      <c r="H10" s="995"/>
      <c r="I10" s="995"/>
      <c r="J10" s="995"/>
      <c r="K10" s="996"/>
    </row>
    <row r="11" spans="1:11">
      <c r="A11" s="999" t="s">
        <v>78</v>
      </c>
      <c r="B11" s="1000"/>
      <c r="C11" s="1000"/>
      <c r="D11" s="1000"/>
      <c r="E11" s="1000"/>
      <c r="F11" s="1000"/>
      <c r="G11" s="1000"/>
      <c r="H11" s="1000"/>
      <c r="I11" s="1000"/>
      <c r="J11" s="1001"/>
      <c r="K11" s="1002"/>
    </row>
    <row r="12" spans="1:11" ht="15.75" customHeight="1">
      <c r="A12" s="1003" t="s">
        <v>79</v>
      </c>
      <c r="B12" s="1004"/>
      <c r="C12" s="1004"/>
      <c r="D12" s="1004"/>
      <c r="E12" s="1004"/>
      <c r="F12" s="1004"/>
      <c r="G12" s="1004"/>
      <c r="H12" s="1004"/>
      <c r="I12" s="1004"/>
      <c r="J12" s="1004"/>
      <c r="K12" s="1005"/>
    </row>
    <row r="13" spans="1:11" ht="15.75" customHeight="1">
      <c r="A13" s="1006"/>
      <c r="B13" s="1007"/>
      <c r="C13" s="1007"/>
      <c r="D13" s="1007"/>
      <c r="E13" s="1007"/>
      <c r="F13" s="1007"/>
      <c r="G13" s="1007"/>
      <c r="H13" s="1007"/>
      <c r="I13" s="1007"/>
      <c r="J13" s="1007"/>
      <c r="K13" s="1008"/>
    </row>
    <row r="14" spans="1:11" ht="41.25" customHeight="1" thickBot="1">
      <c r="A14" s="1009"/>
      <c r="B14" s="1010"/>
      <c r="C14" s="1010"/>
      <c r="D14" s="1010"/>
      <c r="E14" s="1010"/>
      <c r="F14" s="1010"/>
      <c r="G14" s="1010"/>
      <c r="H14" s="1010"/>
      <c r="I14" s="1010"/>
      <c r="J14" s="1010"/>
      <c r="K14" s="1011"/>
    </row>
    <row r="15" spans="1:11" ht="13.5" thickBot="1">
      <c r="A15" s="682"/>
      <c r="B15" s="683"/>
      <c r="C15" s="683"/>
      <c r="D15" s="683"/>
      <c r="E15" s="1012" t="s">
        <v>80</v>
      </c>
      <c r="F15" s="1013"/>
      <c r="G15" s="1013"/>
      <c r="H15" s="1013"/>
      <c r="I15" s="1013"/>
      <c r="J15" s="1013"/>
      <c r="K15" s="1014"/>
    </row>
    <row r="16" spans="1:11" ht="13.5" thickBot="1">
      <c r="A16" s="1015" t="s">
        <v>81</v>
      </c>
      <c r="B16" s="1016"/>
      <c r="C16" s="1016"/>
      <c r="D16" s="1016"/>
      <c r="E16" s="1016">
        <v>1</v>
      </c>
      <c r="F16" s="1016"/>
      <c r="G16" s="1016">
        <v>2</v>
      </c>
      <c r="H16" s="1016"/>
      <c r="I16" s="1016">
        <v>3</v>
      </c>
      <c r="J16" s="1016"/>
      <c r="K16" s="917">
        <v>4</v>
      </c>
    </row>
    <row r="17" spans="1:11">
      <c r="A17" s="997" t="s">
        <v>82</v>
      </c>
      <c r="B17" s="998"/>
      <c r="C17" s="998"/>
      <c r="D17" s="998"/>
      <c r="E17" s="1017" t="s">
        <v>83</v>
      </c>
      <c r="F17" s="1017"/>
      <c r="G17" s="1017" t="s">
        <v>84</v>
      </c>
      <c r="H17" s="1017"/>
      <c r="I17" s="1017" t="s">
        <v>84</v>
      </c>
      <c r="J17" s="1017"/>
      <c r="K17" s="325" t="s">
        <v>84</v>
      </c>
    </row>
    <row r="18" spans="1:11" s="10" customFormat="1" ht="24.75" customHeight="1">
      <c r="A18" s="1021" t="s">
        <v>85</v>
      </c>
      <c r="B18" s="1029"/>
      <c r="C18" s="1029"/>
      <c r="D18" s="1029"/>
      <c r="E18" s="1030" t="s">
        <v>86</v>
      </c>
      <c r="F18" s="1031"/>
      <c r="G18" s="1018" t="s">
        <v>84</v>
      </c>
      <c r="H18" s="1018"/>
      <c r="I18" s="1018" t="s">
        <v>84</v>
      </c>
      <c r="J18" s="1018"/>
      <c r="K18" s="840" t="s">
        <v>84</v>
      </c>
    </row>
    <row r="19" spans="1:11">
      <c r="A19" s="1019" t="s">
        <v>87</v>
      </c>
      <c r="B19" s="1020"/>
      <c r="C19" s="1020"/>
      <c r="D19" s="1020"/>
      <c r="E19" s="1022" t="s">
        <v>86</v>
      </c>
      <c r="F19" s="1023"/>
      <c r="G19" s="1025" t="s">
        <v>84</v>
      </c>
      <c r="H19" s="1025"/>
      <c r="I19" s="1025" t="s">
        <v>84</v>
      </c>
      <c r="J19" s="1025"/>
      <c r="K19" s="326" t="s">
        <v>84</v>
      </c>
    </row>
    <row r="20" spans="1:11">
      <c r="A20" s="1026" t="s">
        <v>88</v>
      </c>
      <c r="B20" s="1027"/>
      <c r="C20" s="1027"/>
      <c r="D20" s="1028"/>
      <c r="E20" s="1022" t="s">
        <v>86</v>
      </c>
      <c r="F20" s="1023"/>
      <c r="G20" s="1022" t="s">
        <v>84</v>
      </c>
      <c r="H20" s="1023"/>
      <c r="I20" s="1022" t="s">
        <v>84</v>
      </c>
      <c r="J20" s="1023"/>
      <c r="K20" s="326" t="s">
        <v>84</v>
      </c>
    </row>
    <row r="21" spans="1:11">
      <c r="A21" s="1021" t="s">
        <v>89</v>
      </c>
      <c r="B21" s="1020"/>
      <c r="C21" s="1020"/>
      <c r="D21" s="1020"/>
      <c r="E21" s="1025" t="s">
        <v>90</v>
      </c>
      <c r="F21" s="1025"/>
      <c r="G21" s="1024" t="s">
        <v>84</v>
      </c>
      <c r="H21" s="1024"/>
      <c r="I21" s="1025" t="s">
        <v>84</v>
      </c>
      <c r="J21" s="1025"/>
      <c r="K21" s="326" t="s">
        <v>90</v>
      </c>
    </row>
    <row r="22" spans="1:11">
      <c r="A22" s="1019" t="s">
        <v>91</v>
      </c>
      <c r="B22" s="1020"/>
      <c r="C22" s="1020"/>
      <c r="D22" s="1020"/>
      <c r="E22" s="1022" t="s">
        <v>84</v>
      </c>
      <c r="F22" s="1023"/>
      <c r="G22" s="1025" t="s">
        <v>84</v>
      </c>
      <c r="H22" s="1025"/>
      <c r="I22" s="1025" t="s">
        <v>84</v>
      </c>
      <c r="J22" s="1025"/>
      <c r="K22" s="326" t="s">
        <v>84</v>
      </c>
    </row>
    <row r="23" spans="1:11">
      <c r="A23" s="1019" t="s">
        <v>92</v>
      </c>
      <c r="B23" s="1020"/>
      <c r="C23" s="1020"/>
      <c r="D23" s="1020"/>
      <c r="E23" s="1022" t="s">
        <v>86</v>
      </c>
      <c r="F23" s="1023"/>
      <c r="G23" s="1022" t="s">
        <v>86</v>
      </c>
      <c r="H23" s="1023"/>
      <c r="I23" s="1025" t="s">
        <v>84</v>
      </c>
      <c r="J23" s="1025"/>
      <c r="K23" s="326" t="s">
        <v>86</v>
      </c>
    </row>
    <row r="24" spans="1:11">
      <c r="A24" s="1019" t="s">
        <v>93</v>
      </c>
      <c r="B24" s="1020"/>
      <c r="C24" s="1020"/>
      <c r="D24" s="1020"/>
      <c r="E24" s="1022" t="s">
        <v>86</v>
      </c>
      <c r="F24" s="1023"/>
      <c r="G24" s="1022" t="s">
        <v>86</v>
      </c>
      <c r="H24" s="1023"/>
      <c r="I24" s="1025" t="s">
        <v>84</v>
      </c>
      <c r="J24" s="1025"/>
      <c r="K24" s="326" t="s">
        <v>86</v>
      </c>
    </row>
    <row r="25" spans="1:11">
      <c r="A25" s="1019" t="s">
        <v>94</v>
      </c>
      <c r="B25" s="1020"/>
      <c r="C25" s="1020"/>
      <c r="D25" s="1020"/>
      <c r="E25" s="1022" t="s">
        <v>86</v>
      </c>
      <c r="F25" s="1023"/>
      <c r="G25" s="1022" t="s">
        <v>86</v>
      </c>
      <c r="H25" s="1023"/>
      <c r="I25" s="1025" t="s">
        <v>84</v>
      </c>
      <c r="J25" s="1025"/>
      <c r="K25" s="326" t="s">
        <v>86</v>
      </c>
    </row>
    <row r="26" spans="1:11">
      <c r="A26" s="1019" t="s">
        <v>95</v>
      </c>
      <c r="B26" s="1020"/>
      <c r="C26" s="1020"/>
      <c r="D26" s="1020"/>
      <c r="E26" s="1022" t="s">
        <v>86</v>
      </c>
      <c r="F26" s="1023"/>
      <c r="G26" s="1022" t="s">
        <v>86</v>
      </c>
      <c r="H26" s="1023"/>
      <c r="I26" s="1025" t="s">
        <v>84</v>
      </c>
      <c r="J26" s="1025"/>
      <c r="K26" s="326" t="s">
        <v>86</v>
      </c>
    </row>
    <row r="27" spans="1:11">
      <c r="A27" s="1019" t="s">
        <v>96</v>
      </c>
      <c r="B27" s="1020"/>
      <c r="C27" s="1020"/>
      <c r="D27" s="1020"/>
      <c r="E27" s="1022" t="s">
        <v>86</v>
      </c>
      <c r="F27" s="1023"/>
      <c r="G27" s="1022" t="s">
        <v>86</v>
      </c>
      <c r="H27" s="1023"/>
      <c r="I27" s="1025" t="s">
        <v>84</v>
      </c>
      <c r="J27" s="1025"/>
      <c r="K27" s="326" t="s">
        <v>86</v>
      </c>
    </row>
    <row r="28" spans="1:11">
      <c r="A28" s="1019" t="s">
        <v>97</v>
      </c>
      <c r="B28" s="1020"/>
      <c r="C28" s="1020"/>
      <c r="D28" s="1020"/>
      <c r="E28" s="1022" t="s">
        <v>86</v>
      </c>
      <c r="F28" s="1023"/>
      <c r="G28" s="1022" t="s">
        <v>86</v>
      </c>
      <c r="H28" s="1023"/>
      <c r="I28" s="1025" t="s">
        <v>84</v>
      </c>
      <c r="J28" s="1025"/>
      <c r="K28" s="326" t="s">
        <v>86</v>
      </c>
    </row>
    <row r="29" spans="1:11">
      <c r="A29" s="1019" t="s">
        <v>98</v>
      </c>
      <c r="B29" s="1020"/>
      <c r="C29" s="1020"/>
      <c r="D29" s="1020"/>
      <c r="E29" s="1022" t="s">
        <v>86</v>
      </c>
      <c r="F29" s="1023"/>
      <c r="G29" s="1022" t="s">
        <v>86</v>
      </c>
      <c r="H29" s="1023"/>
      <c r="I29" s="1025" t="s">
        <v>84</v>
      </c>
      <c r="J29" s="1025"/>
      <c r="K29" s="326" t="s">
        <v>86</v>
      </c>
    </row>
    <row r="30" spans="1:11">
      <c r="A30" s="1019" t="s">
        <v>99</v>
      </c>
      <c r="B30" s="1020"/>
      <c r="C30" s="1020"/>
      <c r="D30" s="1020"/>
      <c r="E30" s="1022" t="s">
        <v>86</v>
      </c>
      <c r="F30" s="1023"/>
      <c r="G30" s="1022" t="s">
        <v>86</v>
      </c>
      <c r="H30" s="1023"/>
      <c r="I30" s="1025" t="s">
        <v>84</v>
      </c>
      <c r="J30" s="1025"/>
      <c r="K30" s="326" t="s">
        <v>86</v>
      </c>
    </row>
    <row r="31" spans="1:11">
      <c r="A31" s="1019" t="s">
        <v>100</v>
      </c>
      <c r="B31" s="1020"/>
      <c r="C31" s="1020"/>
      <c r="D31" s="1020"/>
      <c r="E31" s="1022" t="s">
        <v>86</v>
      </c>
      <c r="F31" s="1023"/>
      <c r="G31" s="1022" t="s">
        <v>86</v>
      </c>
      <c r="H31" s="1023"/>
      <c r="I31" s="1024" t="s">
        <v>84</v>
      </c>
      <c r="J31" s="1024"/>
      <c r="K31" s="339" t="s">
        <v>86</v>
      </c>
    </row>
    <row r="32" spans="1:11">
      <c r="A32" s="1019" t="s">
        <v>101</v>
      </c>
      <c r="B32" s="1020"/>
      <c r="C32" s="1020"/>
      <c r="D32" s="1020"/>
      <c r="E32" s="1048" t="s">
        <v>84</v>
      </c>
      <c r="F32" s="1049"/>
      <c r="G32" s="1048" t="s">
        <v>84</v>
      </c>
      <c r="H32" s="1049"/>
      <c r="I32" s="1025" t="s">
        <v>84</v>
      </c>
      <c r="J32" s="1025"/>
      <c r="K32" s="326" t="s">
        <v>86</v>
      </c>
    </row>
    <row r="33" spans="1:12">
      <c r="A33" s="1019" t="s">
        <v>102</v>
      </c>
      <c r="B33" s="1020"/>
      <c r="C33" s="1020"/>
      <c r="D33" s="1020"/>
      <c r="E33" s="1022" t="s">
        <v>86</v>
      </c>
      <c r="F33" s="1023"/>
      <c r="G33" s="1022" t="s">
        <v>84</v>
      </c>
      <c r="H33" s="1023"/>
      <c r="I33" s="1025" t="s">
        <v>84</v>
      </c>
      <c r="J33" s="1025"/>
      <c r="K33" s="326" t="s">
        <v>86</v>
      </c>
    </row>
    <row r="34" spans="1:12" s="323" customFormat="1">
      <c r="A34" s="1045" t="s">
        <v>103</v>
      </c>
      <c r="B34" s="1046"/>
      <c r="C34" s="1046"/>
      <c r="D34" s="1047"/>
      <c r="E34" s="1024" t="s">
        <v>86</v>
      </c>
      <c r="F34" s="1024"/>
      <c r="G34" s="1024" t="s">
        <v>86</v>
      </c>
      <c r="H34" s="1024"/>
      <c r="I34" s="1024" t="s">
        <v>84</v>
      </c>
      <c r="J34" s="1024"/>
      <c r="K34" s="339" t="s">
        <v>86</v>
      </c>
      <c r="L34" s="581"/>
    </row>
    <row r="35" spans="1:12" ht="13.5" thickBot="1">
      <c r="A35" s="1041" t="s">
        <v>104</v>
      </c>
      <c r="B35" s="1042"/>
      <c r="C35" s="1042"/>
      <c r="D35" s="1042"/>
      <c r="E35" s="1042"/>
      <c r="F35" s="1042"/>
      <c r="G35" s="1042"/>
      <c r="H35" s="1042"/>
      <c r="I35" s="1042"/>
      <c r="J35" s="1043"/>
      <c r="K35" s="1044"/>
    </row>
    <row r="36" spans="1:12">
      <c r="A36" s="1032"/>
      <c r="B36" s="1033"/>
      <c r="C36" s="1033"/>
      <c r="D36" s="1033"/>
      <c r="E36" s="1033"/>
      <c r="F36" s="1033"/>
      <c r="G36" s="1033"/>
      <c r="H36" s="1033"/>
      <c r="I36" s="1033"/>
      <c r="J36" s="1033"/>
      <c r="K36" s="1034"/>
    </row>
    <row r="37" spans="1:12">
      <c r="A37" s="1035"/>
      <c r="B37" s="1036"/>
      <c r="C37" s="1036"/>
      <c r="D37" s="1036"/>
      <c r="E37" s="1036"/>
      <c r="F37" s="1036"/>
      <c r="G37" s="1036"/>
      <c r="H37" s="1036"/>
      <c r="I37" s="1036"/>
      <c r="J37" s="1036"/>
      <c r="K37" s="1037"/>
    </row>
    <row r="38" spans="1:12">
      <c r="A38" s="1035"/>
      <c r="B38" s="1036"/>
      <c r="C38" s="1036"/>
      <c r="D38" s="1036"/>
      <c r="E38" s="1036"/>
      <c r="F38" s="1036"/>
      <c r="G38" s="1036"/>
      <c r="H38" s="1036"/>
      <c r="I38" s="1036"/>
      <c r="J38" s="1036"/>
      <c r="K38" s="1037"/>
    </row>
    <row r="39" spans="1:12">
      <c r="A39" s="1035"/>
      <c r="B39" s="1036"/>
      <c r="C39" s="1036"/>
      <c r="D39" s="1036"/>
      <c r="E39" s="1036"/>
      <c r="F39" s="1036"/>
      <c r="G39" s="1036"/>
      <c r="H39" s="1036"/>
      <c r="I39" s="1036"/>
      <c r="J39" s="1036"/>
      <c r="K39" s="1037"/>
    </row>
    <row r="40" spans="1:12">
      <c r="A40" s="1035"/>
      <c r="B40" s="1036"/>
      <c r="C40" s="1036"/>
      <c r="D40" s="1036"/>
      <c r="E40" s="1036"/>
      <c r="F40" s="1036"/>
      <c r="G40" s="1036"/>
      <c r="H40" s="1036"/>
      <c r="I40" s="1036"/>
      <c r="J40" s="1036"/>
      <c r="K40" s="1037"/>
    </row>
    <row r="41" spans="1:12" ht="13.5" thickBot="1">
      <c r="A41" s="1038"/>
      <c r="B41" s="1039"/>
      <c r="C41" s="1039"/>
      <c r="D41" s="1039"/>
      <c r="E41" s="1039"/>
      <c r="F41" s="1039"/>
      <c r="G41" s="1039"/>
      <c r="H41" s="1039"/>
      <c r="I41" s="1039"/>
      <c r="J41" s="1039"/>
      <c r="K41" s="1040"/>
    </row>
  </sheetData>
  <customSheetViews>
    <customSheetView guid="{4386EC60-C10A-4757-8A9B-A7E03A340F6B}" scale="90" showPageBreaks="1" printArea="1" topLeftCell="A10">
      <selection activeCell="M21" sqref="M21"/>
      <colBreaks count="1" manualBreakCount="1">
        <brk id="11" max="1048575" man="1"/>
      </colBreaks>
      <pageMargins left="0" right="0" top="0" bottom="0" header="0" footer="0"/>
      <printOptions horizontalCentered="1"/>
      <pageSetup scale="81" orientation="portrait" r:id="rId1"/>
      <headerFooter alignWithMargins="0">
        <oddFooter xml:space="preserve">&amp;L&amp;P of &amp;N&amp;RPPAP: Revision 1.4
Date: 4/12/12
</oddFooter>
      </headerFooter>
    </customSheetView>
  </customSheetViews>
  <mergeCells count="83">
    <mergeCell ref="A31:D31"/>
    <mergeCell ref="G25:H25"/>
    <mergeCell ref="I31:J31"/>
    <mergeCell ref="I32:J32"/>
    <mergeCell ref="G32:H32"/>
    <mergeCell ref="G31:H31"/>
    <mergeCell ref="E32:F32"/>
    <mergeCell ref="A32:D32"/>
    <mergeCell ref="A30:D30"/>
    <mergeCell ref="A27:D27"/>
    <mergeCell ref="A28:D28"/>
    <mergeCell ref="A29:D29"/>
    <mergeCell ref="G30:H30"/>
    <mergeCell ref="A25:D25"/>
    <mergeCell ref="G28:H28"/>
    <mergeCell ref="G29:H29"/>
    <mergeCell ref="A36:K41"/>
    <mergeCell ref="A35:K35"/>
    <mergeCell ref="A33:D33"/>
    <mergeCell ref="E33:F33"/>
    <mergeCell ref="G33:H33"/>
    <mergeCell ref="I33:J33"/>
    <mergeCell ref="A34:D34"/>
    <mergeCell ref="E34:F34"/>
    <mergeCell ref="G34:H34"/>
    <mergeCell ref="I34:J34"/>
    <mergeCell ref="I30:J30"/>
    <mergeCell ref="I25:J25"/>
    <mergeCell ref="I26:J26"/>
    <mergeCell ref="I20:J20"/>
    <mergeCell ref="I21:J21"/>
    <mergeCell ref="I27:J27"/>
    <mergeCell ref="I28:J28"/>
    <mergeCell ref="I29:J29"/>
    <mergeCell ref="I23:J23"/>
    <mergeCell ref="I24:J24"/>
    <mergeCell ref="A24:D24"/>
    <mergeCell ref="A23:D23"/>
    <mergeCell ref="G26:H26"/>
    <mergeCell ref="G24:H24"/>
    <mergeCell ref="A26:D26"/>
    <mergeCell ref="G27:H27"/>
    <mergeCell ref="E27:F27"/>
    <mergeCell ref="E29:F29"/>
    <mergeCell ref="E31:F31"/>
    <mergeCell ref="E22:F22"/>
    <mergeCell ref="E26:F26"/>
    <mergeCell ref="E28:F28"/>
    <mergeCell ref="E30:F30"/>
    <mergeCell ref="E23:F23"/>
    <mergeCell ref="E24:F24"/>
    <mergeCell ref="E25:F25"/>
    <mergeCell ref="G22:H22"/>
    <mergeCell ref="G23:H23"/>
    <mergeCell ref="I18:J18"/>
    <mergeCell ref="A22:D22"/>
    <mergeCell ref="A21:D21"/>
    <mergeCell ref="A19:D19"/>
    <mergeCell ref="E19:F19"/>
    <mergeCell ref="G20:H20"/>
    <mergeCell ref="G21:H21"/>
    <mergeCell ref="G19:H19"/>
    <mergeCell ref="E21:F21"/>
    <mergeCell ref="A20:D20"/>
    <mergeCell ref="E20:F20"/>
    <mergeCell ref="A18:D18"/>
    <mergeCell ref="I22:J22"/>
    <mergeCell ref="I19:J19"/>
    <mergeCell ref="G18:H18"/>
    <mergeCell ref="E18:F18"/>
    <mergeCell ref="B1:K4"/>
    <mergeCell ref="E5:K10"/>
    <mergeCell ref="A17:D17"/>
    <mergeCell ref="A11:K11"/>
    <mergeCell ref="A12:K14"/>
    <mergeCell ref="E15:K15"/>
    <mergeCell ref="A16:D16"/>
    <mergeCell ref="G16:H16"/>
    <mergeCell ref="I16:J16"/>
    <mergeCell ref="I17:J17"/>
    <mergeCell ref="E16:F16"/>
    <mergeCell ref="G17:H17"/>
    <mergeCell ref="E17:F17"/>
  </mergeCells>
  <phoneticPr fontId="26" type="noConversion"/>
  <printOptions horizont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colBreaks count="1" manualBreakCount="1">
    <brk id="11" max="1048575" man="1"/>
  </col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11"/>
  </sheetPr>
  <dimension ref="B1:J27"/>
  <sheetViews>
    <sheetView zoomScaleNormal="100" workbookViewId="0">
      <selection activeCell="E38" sqref="E38"/>
    </sheetView>
  </sheetViews>
  <sheetFormatPr defaultColWidth="9.140625" defaultRowHeight="12.75"/>
  <cols>
    <col min="1" max="1" width="16.28515625" style="2" customWidth="1"/>
    <col min="2" max="10" width="10.5703125" style="2" customWidth="1"/>
    <col min="11" max="11" width="16.28515625" style="2" customWidth="1"/>
    <col min="12" max="16384" width="9.140625" style="2"/>
  </cols>
  <sheetData>
    <row r="1" spans="2:10" ht="17.25" customHeight="1">
      <c r="B1" s="682"/>
      <c r="C1" s="708"/>
      <c r="D1" s="975" t="s">
        <v>105</v>
      </c>
      <c r="E1" s="975"/>
      <c r="F1" s="975"/>
      <c r="G1" s="975"/>
      <c r="H1" s="975"/>
      <c r="I1" s="975"/>
      <c r="J1" s="976"/>
    </row>
    <row r="2" spans="2:10" ht="17.25" customHeight="1">
      <c r="B2" s="709"/>
      <c r="C2" s="712"/>
      <c r="D2" s="1050"/>
      <c r="E2" s="1050"/>
      <c r="F2" s="1050"/>
      <c r="G2" s="1050"/>
      <c r="H2" s="1050"/>
      <c r="I2" s="1050"/>
      <c r="J2" s="1051"/>
    </row>
    <row r="3" spans="2:10" ht="17.25" customHeight="1" thickBot="1">
      <c r="B3" s="710"/>
      <c r="C3" s="711"/>
      <c r="D3" s="978"/>
      <c r="E3" s="978"/>
      <c r="F3" s="978"/>
      <c r="G3" s="978"/>
      <c r="H3" s="978"/>
      <c r="I3" s="978"/>
      <c r="J3" s="979"/>
    </row>
    <row r="4" spans="2:10" ht="18">
      <c r="B4" s="918" t="s">
        <v>106</v>
      </c>
      <c r="C4" s="305"/>
      <c r="D4" s="305"/>
      <c r="E4" s="305"/>
      <c r="F4" s="305"/>
      <c r="G4" s="305"/>
      <c r="H4" s="305"/>
      <c r="I4" s="305"/>
      <c r="J4" s="306"/>
    </row>
    <row r="5" spans="2:10">
      <c r="B5" s="684"/>
      <c r="J5" s="216"/>
    </row>
    <row r="6" spans="2:10" ht="99" customHeight="1">
      <c r="B6" s="1055" t="s">
        <v>107</v>
      </c>
      <c r="C6" s="1056"/>
      <c r="D6" s="1056"/>
      <c r="E6" s="1056"/>
      <c r="F6" s="1056"/>
      <c r="G6" s="1056"/>
      <c r="H6" s="1056"/>
      <c r="I6" s="1056"/>
      <c r="J6" s="1057"/>
    </row>
    <row r="7" spans="2:10" ht="35.25" customHeight="1" thickBot="1">
      <c r="B7" s="861"/>
      <c r="C7" s="862"/>
      <c r="D7" s="862"/>
      <c r="E7" s="862"/>
      <c r="F7" s="862"/>
      <c r="G7" s="862"/>
      <c r="H7" s="862"/>
      <c r="I7" s="862"/>
      <c r="J7" s="863"/>
    </row>
    <row r="8" spans="2:10" ht="39" customHeight="1">
      <c r="B8" s="1058" t="s">
        <v>108</v>
      </c>
      <c r="C8" s="1059"/>
      <c r="D8" s="1059"/>
      <c r="E8" s="1059"/>
      <c r="F8" s="1059"/>
      <c r="G8" s="1059"/>
      <c r="H8" s="1059"/>
      <c r="I8" s="1059"/>
      <c r="J8" s="1060"/>
    </row>
    <row r="9" spans="2:10" ht="39" customHeight="1">
      <c r="B9" s="1061" t="s">
        <v>109</v>
      </c>
      <c r="C9" s="1062"/>
      <c r="D9" s="1062"/>
      <c r="E9" s="1062"/>
      <c r="F9" s="1062"/>
      <c r="G9" s="1062"/>
      <c r="H9" s="1062"/>
      <c r="I9" s="1062"/>
      <c r="J9" s="1063"/>
    </row>
    <row r="10" spans="2:10" s="119" customFormat="1" ht="39" customHeight="1">
      <c r="B10" s="1052" t="s">
        <v>110</v>
      </c>
      <c r="C10" s="1053"/>
      <c r="D10" s="1053"/>
      <c r="E10" s="1054" t="s">
        <v>111</v>
      </c>
      <c r="F10" s="1054"/>
      <c r="G10" s="1054"/>
      <c r="H10" s="1054"/>
      <c r="I10" s="1054"/>
      <c r="J10" s="135"/>
    </row>
    <row r="11" spans="2:10" ht="39" customHeight="1">
      <c r="B11" s="1052" t="s">
        <v>112</v>
      </c>
      <c r="C11" s="1053"/>
      <c r="D11" s="1053"/>
      <c r="E11" s="1054"/>
      <c r="F11" s="1054"/>
      <c r="G11" s="1054"/>
      <c r="H11" s="1054"/>
      <c r="I11" s="1054"/>
      <c r="J11" s="136"/>
    </row>
    <row r="12" spans="2:10" ht="39" customHeight="1">
      <c r="B12" s="1052" t="s">
        <v>113</v>
      </c>
      <c r="C12" s="1053"/>
      <c r="D12" s="1053"/>
      <c r="E12" s="1054"/>
      <c r="F12" s="1054"/>
      <c r="G12" s="1054"/>
      <c r="H12" s="1054"/>
      <c r="I12" s="1054"/>
      <c r="J12" s="136"/>
    </row>
    <row r="13" spans="2:10" ht="39" customHeight="1">
      <c r="B13" s="1052" t="s">
        <v>114</v>
      </c>
      <c r="C13" s="1053"/>
      <c r="D13" s="1053"/>
      <c r="E13" s="1054"/>
      <c r="F13" s="1054"/>
      <c r="G13" s="1054"/>
      <c r="H13" s="1054"/>
      <c r="I13" s="1054"/>
      <c r="J13" s="136"/>
    </row>
    <row r="14" spans="2:10" ht="39" customHeight="1">
      <c r="B14" s="1052" t="s">
        <v>115</v>
      </c>
      <c r="C14" s="1053"/>
      <c r="D14" s="1053"/>
      <c r="E14" s="1054"/>
      <c r="F14" s="1054"/>
      <c r="G14" s="1054"/>
      <c r="H14" s="1054"/>
      <c r="I14" s="1054"/>
      <c r="J14" s="136"/>
    </row>
    <row r="15" spans="2:10" ht="39" customHeight="1">
      <c r="B15" s="1052" t="s">
        <v>116</v>
      </c>
      <c r="C15" s="1053"/>
      <c r="D15" s="1053"/>
      <c r="E15" s="1054"/>
      <c r="F15" s="1054"/>
      <c r="G15" s="1054"/>
      <c r="H15" s="1054"/>
      <c r="I15" s="1054"/>
      <c r="J15" s="136"/>
    </row>
    <row r="16" spans="2:10" ht="39" customHeight="1" thickBot="1">
      <c r="B16" s="137"/>
      <c r="C16" s="138"/>
      <c r="D16" s="138"/>
      <c r="E16" s="138"/>
      <c r="F16" s="138"/>
      <c r="G16" s="138"/>
      <c r="H16" s="138"/>
      <c r="I16" s="138"/>
      <c r="J16" s="139"/>
    </row>
    <row r="17" spans="2:10">
      <c r="B17" s="682"/>
      <c r="C17" s="683"/>
      <c r="D17" s="683"/>
      <c r="E17" s="683"/>
      <c r="F17" s="683"/>
      <c r="G17" s="683"/>
      <c r="H17" s="683"/>
      <c r="I17" s="683"/>
      <c r="J17" s="127"/>
    </row>
    <row r="18" spans="2:10">
      <c r="B18" s="684"/>
      <c r="J18" s="216"/>
    </row>
    <row r="19" spans="2:10">
      <c r="B19" s="684"/>
      <c r="J19" s="216"/>
    </row>
    <row r="20" spans="2:10">
      <c r="B20" s="684"/>
      <c r="J20" s="216"/>
    </row>
    <row r="21" spans="2:10">
      <c r="B21" s="684"/>
      <c r="J21" s="216"/>
    </row>
    <row r="22" spans="2:10">
      <c r="B22" s="684"/>
      <c r="J22" s="216"/>
    </row>
    <row r="23" spans="2:10">
      <c r="B23" s="684"/>
      <c r="J23" s="216"/>
    </row>
    <row r="24" spans="2:10">
      <c r="B24" s="684"/>
      <c r="J24" s="216"/>
    </row>
    <row r="25" spans="2:10">
      <c r="B25" s="684"/>
      <c r="J25" s="216"/>
    </row>
    <row r="26" spans="2:10">
      <c r="B26" s="684"/>
      <c r="J26" s="216"/>
    </row>
    <row r="27" spans="2:10" ht="13.5" thickBot="1">
      <c r="B27" s="685"/>
      <c r="C27" s="686"/>
      <c r="D27" s="686"/>
      <c r="E27" s="686"/>
      <c r="F27" s="686"/>
      <c r="G27" s="686"/>
      <c r="H27" s="686"/>
      <c r="I27" s="686"/>
      <c r="J27" s="205"/>
    </row>
  </sheetData>
  <customSheetViews>
    <customSheetView guid="{4386EC60-C10A-4757-8A9B-A7E03A340F6B}">
      <selection activeCell="O12" sqref="O12"/>
      <pageMargins left="0" right="0" top="0" bottom="0" header="0" footer="0"/>
      <printOptions horizontalCentered="1" verticalCentered="1"/>
      <pageSetup scale="89" orientation="portrait" r:id="rId1"/>
      <headerFooter alignWithMargins="0">
        <oddFooter xml:space="preserve">&amp;L&amp;P of &amp;N&amp;RPPAP: Revision 1.4
Date: 4/12/12
</oddFooter>
      </headerFooter>
    </customSheetView>
  </customSheetViews>
  <mergeCells count="16">
    <mergeCell ref="D1:J3"/>
    <mergeCell ref="B14:D14"/>
    <mergeCell ref="E14:I14"/>
    <mergeCell ref="B15:D15"/>
    <mergeCell ref="E15:I15"/>
    <mergeCell ref="B12:D12"/>
    <mergeCell ref="E12:I12"/>
    <mergeCell ref="B13:D13"/>
    <mergeCell ref="E13:I13"/>
    <mergeCell ref="B6:J6"/>
    <mergeCell ref="B11:D11"/>
    <mergeCell ref="E11:I11"/>
    <mergeCell ref="B8:J8"/>
    <mergeCell ref="B9:J9"/>
    <mergeCell ref="B10:D10"/>
    <mergeCell ref="E10:I10"/>
  </mergeCells>
  <phoneticPr fontId="26" type="noConversion"/>
  <printOptions horizont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0">
    <tabColor indexed="11"/>
  </sheetPr>
  <dimension ref="A1:X71"/>
  <sheetViews>
    <sheetView showGridLines="0" tabSelected="1" zoomScaleNormal="100" workbookViewId="0">
      <selection activeCell="Y22" sqref="Y22"/>
    </sheetView>
  </sheetViews>
  <sheetFormatPr defaultRowHeight="12.75"/>
  <cols>
    <col min="1" max="1" width="6.42578125" customWidth="1"/>
    <col min="2" max="2" width="7" customWidth="1"/>
    <col min="3" max="3" width="11.85546875" customWidth="1"/>
    <col min="4" max="8" width="5.140625" customWidth="1"/>
    <col min="9" max="9" width="6" customWidth="1"/>
    <col min="10" max="10" width="5.140625" customWidth="1"/>
    <col min="11" max="11" width="10" customWidth="1"/>
    <col min="12" max="13" width="5.140625" customWidth="1"/>
    <col min="14" max="14" width="9" customWidth="1"/>
    <col min="15" max="16" width="5.140625" customWidth="1"/>
    <col min="17" max="17" width="8.85546875" customWidth="1"/>
    <col min="18" max="18" width="7.85546875" customWidth="1"/>
    <col min="19" max="19" width="6.7109375" customWidth="1"/>
    <col min="20" max="21" width="7.140625" customWidth="1"/>
  </cols>
  <sheetData>
    <row r="1" spans="1:19" ht="52.5" customHeight="1">
      <c r="A1" s="344"/>
      <c r="B1" s="345"/>
      <c r="C1" s="345"/>
      <c r="D1" s="345"/>
      <c r="E1" s="345"/>
      <c r="F1" s="1064" t="s">
        <v>117</v>
      </c>
      <c r="G1" s="1064"/>
      <c r="H1" s="1064"/>
      <c r="I1" s="1064"/>
      <c r="J1" s="1064"/>
      <c r="K1" s="1064"/>
      <c r="L1" s="1064"/>
      <c r="M1" s="1064"/>
      <c r="N1" s="1064"/>
      <c r="O1" s="1064"/>
      <c r="P1" s="1064"/>
      <c r="Q1" s="1064"/>
      <c r="R1" s="1064"/>
      <c r="S1" s="1065"/>
    </row>
    <row r="2" spans="1:19">
      <c r="A2" s="346"/>
      <c r="B2" s="745" t="s">
        <v>37</v>
      </c>
      <c r="D2" s="1066" t="str">
        <f>INTRO!$D$33</f>
        <v>PART NAME</v>
      </c>
      <c r="E2" s="1066"/>
      <c r="F2" s="1066"/>
      <c r="G2" s="1066"/>
      <c r="H2" s="1066"/>
      <c r="I2" s="1066"/>
      <c r="J2" s="1066"/>
      <c r="K2" s="745" t="s">
        <v>118</v>
      </c>
      <c r="N2" s="1066" t="str">
        <f>INTRO!$D$34</f>
        <v>PART NUMBER</v>
      </c>
      <c r="O2" s="1066"/>
      <c r="P2" s="1066"/>
      <c r="Q2" s="1066"/>
      <c r="R2" s="1066"/>
      <c r="S2" s="347"/>
    </row>
    <row r="3" spans="1:19" ht="6" customHeight="1">
      <c r="A3" s="346"/>
      <c r="S3" s="347"/>
    </row>
    <row r="4" spans="1:19">
      <c r="A4" s="346"/>
      <c r="B4" s="745" t="s">
        <v>119</v>
      </c>
      <c r="F4" s="1066"/>
      <c r="G4" s="1066"/>
      <c r="H4" s="1066"/>
      <c r="I4" s="1066"/>
      <c r="J4" s="1066"/>
      <c r="K4" s="745" t="s">
        <v>120</v>
      </c>
      <c r="N4" s="1067"/>
      <c r="O4" s="1067"/>
      <c r="P4" s="1067"/>
      <c r="Q4" s="1067"/>
      <c r="R4" s="1067"/>
      <c r="S4" s="347"/>
    </row>
    <row r="5" spans="1:19" ht="6" customHeight="1">
      <c r="A5" s="346"/>
      <c r="C5" s="864"/>
      <c r="D5" s="864"/>
      <c r="S5" s="347"/>
    </row>
    <row r="6" spans="1:19">
      <c r="A6" s="346"/>
      <c r="B6" s="745" t="s">
        <v>41</v>
      </c>
      <c r="C6" s="745"/>
      <c r="D6" s="745"/>
      <c r="F6" s="1066" t="str">
        <f>INTRO!$D$35</f>
        <v>ERL DATE</v>
      </c>
      <c r="G6" s="1066"/>
      <c r="H6" s="1066"/>
      <c r="I6" s="1066"/>
      <c r="J6" s="1066"/>
      <c r="K6" s="1066"/>
      <c r="L6" s="1066"/>
      <c r="M6" s="1066"/>
      <c r="N6" s="860" t="s">
        <v>121</v>
      </c>
      <c r="O6" s="1084" t="str">
        <f>INTRO!$D$36</f>
        <v>ERL DATE</v>
      </c>
      <c r="P6" s="1066"/>
      <c r="S6" s="347"/>
    </row>
    <row r="7" spans="1:19" ht="5.25" customHeight="1">
      <c r="A7" s="346"/>
      <c r="S7" s="347"/>
    </row>
    <row r="8" spans="1:19">
      <c r="A8" s="346"/>
      <c r="B8" s="745" t="s">
        <v>122</v>
      </c>
      <c r="C8" s="864"/>
      <c r="D8" s="864"/>
      <c r="G8" s="745"/>
      <c r="K8" s="745" t="s">
        <v>68</v>
      </c>
      <c r="N8" s="1077" t="s">
        <v>111</v>
      </c>
      <c r="O8" s="1077"/>
      <c r="P8" s="1085"/>
      <c r="Q8" s="1085"/>
      <c r="R8" s="746"/>
      <c r="S8" s="347"/>
    </row>
    <row r="9" spans="1:19" ht="6" customHeight="1">
      <c r="A9" s="346"/>
      <c r="S9" s="347"/>
    </row>
    <row r="10" spans="1:19">
      <c r="A10" s="346"/>
      <c r="B10" s="747" t="s">
        <v>123</v>
      </c>
      <c r="K10" s="747" t="s">
        <v>124</v>
      </c>
      <c r="S10" s="347"/>
    </row>
    <row r="11" spans="1:19" ht="6" customHeight="1">
      <c r="A11" s="346"/>
      <c r="S11" s="347"/>
    </row>
    <row r="12" spans="1:19">
      <c r="A12" s="346"/>
      <c r="B12" s="1069" t="str">
        <f>INTRO!$D$40</f>
        <v xml:space="preserve">SUPPLIER NAME </v>
      </c>
      <c r="C12" s="1069"/>
      <c r="D12" s="1069"/>
      <c r="E12" s="1069"/>
      <c r="F12" s="1069"/>
      <c r="G12" s="1069"/>
      <c r="H12" s="1066">
        <f>INTRO!$D$41</f>
        <v>101112</v>
      </c>
      <c r="I12" s="1066"/>
      <c r="K12" s="1"/>
      <c r="L12" s="1"/>
      <c r="M12" s="1"/>
      <c r="N12" s="1"/>
      <c r="O12" s="1"/>
      <c r="P12" s="1"/>
      <c r="Q12" s="1"/>
      <c r="R12" s="51"/>
      <c r="S12" s="347"/>
    </row>
    <row r="13" spans="1:19" ht="10.5" customHeight="1">
      <c r="A13" s="346"/>
      <c r="B13" s="745" t="s">
        <v>125</v>
      </c>
      <c r="G13" s="745"/>
      <c r="K13" s="745" t="s">
        <v>126</v>
      </c>
      <c r="S13" s="347"/>
    </row>
    <row r="14" spans="1:19" ht="6" customHeight="1">
      <c r="A14" s="346"/>
      <c r="S14" s="347"/>
    </row>
    <row r="15" spans="1:19">
      <c r="A15" s="346"/>
      <c r="B15" s="1069" t="str">
        <f>INTRO!$D$42</f>
        <v>ADDRESS</v>
      </c>
      <c r="C15" s="1069"/>
      <c r="D15" s="1069"/>
      <c r="E15" s="1069"/>
      <c r="F15" s="1069"/>
      <c r="G15" s="1069"/>
      <c r="H15" s="1069"/>
      <c r="I15" s="1069"/>
      <c r="K15" s="50"/>
      <c r="L15" s="1"/>
      <c r="M15" s="1"/>
      <c r="N15" s="1"/>
      <c r="O15" s="50"/>
      <c r="P15" s="50"/>
      <c r="Q15" s="50"/>
      <c r="R15" s="50"/>
      <c r="S15" s="347"/>
    </row>
    <row r="16" spans="1:19" ht="10.5" customHeight="1">
      <c r="A16" s="346"/>
      <c r="B16" s="745" t="s">
        <v>49</v>
      </c>
      <c r="K16" s="745" t="s">
        <v>127</v>
      </c>
      <c r="S16" s="347"/>
    </row>
    <row r="17" spans="1:24" ht="6" customHeight="1">
      <c r="A17" s="346"/>
      <c r="S17" s="347"/>
    </row>
    <row r="18" spans="1:24">
      <c r="A18" s="346"/>
      <c r="B18" s="1069" t="str">
        <f>INTRO!$D$43</f>
        <v>CITY</v>
      </c>
      <c r="C18" s="1069"/>
      <c r="D18" s="1069"/>
      <c r="E18" s="1069" t="str">
        <f>INTRO!$D$44</f>
        <v>STATE</v>
      </c>
      <c r="F18" s="1069"/>
      <c r="G18" s="1069" t="str">
        <f>INTRO!$D$46</f>
        <v>ZIP</v>
      </c>
      <c r="H18" s="1069"/>
      <c r="I18" s="313" t="s">
        <v>128</v>
      </c>
      <c r="K18" s="1069">
        <f>INTRO!$D$49</f>
        <v>555555555</v>
      </c>
      <c r="L18" s="1069"/>
      <c r="M18" s="1069"/>
      <c r="N18" s="1069"/>
      <c r="O18" s="1069"/>
      <c r="P18" s="1069"/>
      <c r="Q18" s="1069"/>
      <c r="R18" s="1069"/>
      <c r="S18" s="347"/>
    </row>
    <row r="19" spans="1:24">
      <c r="A19" s="346"/>
      <c r="B19" s="745" t="s">
        <v>51</v>
      </c>
      <c r="E19" s="745" t="s">
        <v>129</v>
      </c>
      <c r="G19" s="860" t="s">
        <v>130</v>
      </c>
      <c r="H19" s="860"/>
      <c r="I19" s="750" t="s">
        <v>55</v>
      </c>
      <c r="K19" s="834" t="s">
        <v>131</v>
      </c>
      <c r="S19" s="347"/>
    </row>
    <row r="20" spans="1:24" ht="6" customHeight="1">
      <c r="A20" s="346"/>
      <c r="S20" s="347"/>
    </row>
    <row r="21" spans="1:24">
      <c r="A21" s="346"/>
      <c r="B21" s="747" t="s">
        <v>132</v>
      </c>
      <c r="C21" s="745"/>
      <c r="D21" s="745"/>
      <c r="E21" s="919"/>
      <c r="F21" s="919"/>
      <c r="G21" s="919"/>
      <c r="H21" s="919"/>
      <c r="I21" s="919"/>
      <c r="J21" s="919"/>
      <c r="K21" s="919"/>
      <c r="L21" s="919"/>
      <c r="M21" s="919"/>
      <c r="S21" s="347"/>
    </row>
    <row r="22" spans="1:24" ht="15" customHeight="1">
      <c r="A22" s="346"/>
      <c r="B22" s="1081" t="s">
        <v>1136</v>
      </c>
      <c r="C22" s="1081"/>
      <c r="D22" s="1081"/>
      <c r="E22" s="1081"/>
      <c r="F22" s="1081"/>
      <c r="G22" s="1081"/>
      <c r="H22" s="1081"/>
      <c r="I22" s="1081"/>
      <c r="J22" s="1081"/>
      <c r="K22" s="1081"/>
      <c r="L22" s="1081"/>
      <c r="M22" s="1081"/>
      <c r="N22" s="1081"/>
      <c r="O22" s="1081"/>
      <c r="P22" s="1081"/>
      <c r="Q22" s="1081"/>
      <c r="R22" s="1081"/>
      <c r="S22" s="347"/>
    </row>
    <row r="23" spans="1:24" ht="13.5" customHeight="1">
      <c r="A23" s="346"/>
      <c r="B23" s="1081"/>
      <c r="C23" s="1081"/>
      <c r="D23" s="1081"/>
      <c r="E23" s="1081"/>
      <c r="F23" s="1081"/>
      <c r="G23" s="1081"/>
      <c r="H23" s="1081"/>
      <c r="I23" s="1081"/>
      <c r="J23" s="1081"/>
      <c r="K23" s="1081"/>
      <c r="L23" s="1081"/>
      <c r="M23" s="1081"/>
      <c r="N23" s="1081"/>
      <c r="O23" s="1081"/>
      <c r="P23" s="1081"/>
      <c r="Q23" s="1081"/>
      <c r="R23" s="1081"/>
      <c r="S23" s="347"/>
    </row>
    <row r="24" spans="1:24" ht="4.5" customHeight="1">
      <c r="A24" s="346"/>
      <c r="S24" s="347"/>
    </row>
    <row r="25" spans="1:24">
      <c r="A25" s="346"/>
      <c r="B25" s="747" t="s">
        <v>133</v>
      </c>
      <c r="S25" s="347"/>
    </row>
    <row r="26" spans="1:24">
      <c r="A26" s="346"/>
      <c r="C26" s="745" t="s">
        <v>134</v>
      </c>
      <c r="M26" s="745" t="s">
        <v>135</v>
      </c>
      <c r="S26" s="347"/>
      <c r="X26" s="842"/>
    </row>
    <row r="27" spans="1:24">
      <c r="A27" s="346"/>
      <c r="C27" s="745" t="s">
        <v>136</v>
      </c>
      <c r="M27" s="745" t="s">
        <v>137</v>
      </c>
      <c r="S27" s="347"/>
    </row>
    <row r="28" spans="1:24">
      <c r="A28" s="346"/>
      <c r="C28" s="745" t="s">
        <v>138</v>
      </c>
      <c r="M28" s="745" t="s">
        <v>139</v>
      </c>
      <c r="S28" s="347"/>
    </row>
    <row r="29" spans="1:24">
      <c r="A29" s="346"/>
      <c r="C29" s="745" t="s">
        <v>140</v>
      </c>
      <c r="M29" s="745" t="s">
        <v>141</v>
      </c>
      <c r="S29" s="347"/>
    </row>
    <row r="30" spans="1:24">
      <c r="A30" s="346"/>
      <c r="C30" s="745" t="s">
        <v>142</v>
      </c>
      <c r="M30" s="745" t="s">
        <v>143</v>
      </c>
      <c r="S30" s="347"/>
    </row>
    <row r="31" spans="1:24" ht="8.25" customHeight="1">
      <c r="A31" s="346"/>
      <c r="M31" s="1"/>
      <c r="N31" s="1"/>
      <c r="O31" s="1"/>
      <c r="P31" s="1"/>
      <c r="Q31" s="1"/>
      <c r="R31" s="1"/>
      <c r="S31" s="347"/>
    </row>
    <row r="32" spans="1:24" ht="9.75" customHeight="1">
      <c r="A32" s="346"/>
      <c r="B32" s="747" t="s">
        <v>144</v>
      </c>
      <c r="S32" s="347"/>
    </row>
    <row r="33" spans="1:19">
      <c r="A33" s="346"/>
      <c r="C33" s="745" t="s">
        <v>145</v>
      </c>
      <c r="S33" s="347"/>
    </row>
    <row r="34" spans="1:19">
      <c r="A34" s="346"/>
      <c r="C34" s="745" t="s">
        <v>146</v>
      </c>
      <c r="S34" s="347"/>
    </row>
    <row r="35" spans="1:19">
      <c r="A35" s="346"/>
      <c r="C35" s="747" t="s">
        <v>147</v>
      </c>
      <c r="S35" s="347"/>
    </row>
    <row r="36" spans="1:19">
      <c r="A36" s="346"/>
      <c r="C36" s="745"/>
      <c r="S36" s="347"/>
    </row>
    <row r="37" spans="1:19">
      <c r="A37" s="346"/>
      <c r="C37" s="745"/>
      <c r="S37" s="347"/>
    </row>
    <row r="38" spans="1:19">
      <c r="A38" s="346"/>
      <c r="C38" s="745"/>
      <c r="S38" s="347"/>
    </row>
    <row r="39" spans="1:19">
      <c r="A39" s="346"/>
      <c r="C39" s="745"/>
      <c r="S39" s="347"/>
    </row>
    <row r="40" spans="1:19">
      <c r="A40" s="346"/>
      <c r="C40" s="745"/>
      <c r="S40" s="347"/>
    </row>
    <row r="41" spans="1:19" ht="22.5" customHeight="1">
      <c r="A41" s="346"/>
      <c r="C41" s="745" t="s">
        <v>148</v>
      </c>
      <c r="S41" s="347"/>
    </row>
    <row r="42" spans="1:19">
      <c r="A42" s="346"/>
      <c r="C42" s="745" t="s">
        <v>149</v>
      </c>
      <c r="S42" s="347"/>
    </row>
    <row r="43" spans="1:19" ht="15">
      <c r="A43" s="346"/>
      <c r="C43" s="841" t="s">
        <v>150</v>
      </c>
      <c r="S43" s="347"/>
    </row>
    <row r="44" spans="1:19">
      <c r="A44" s="346"/>
      <c r="C44" s="745"/>
      <c r="S44" s="347"/>
    </row>
    <row r="45" spans="1:19">
      <c r="A45" s="346"/>
      <c r="C45" s="745"/>
      <c r="S45" s="347"/>
    </row>
    <row r="46" spans="1:19">
      <c r="A46" s="346"/>
      <c r="C46" s="745" t="s">
        <v>151</v>
      </c>
      <c r="S46" s="347"/>
    </row>
    <row r="47" spans="1:19">
      <c r="A47" s="346"/>
      <c r="C47" s="747" t="s">
        <v>152</v>
      </c>
      <c r="S47" s="347"/>
    </row>
    <row r="48" spans="1:19">
      <c r="A48" s="346"/>
      <c r="C48" s="747"/>
      <c r="S48" s="347"/>
    </row>
    <row r="49" spans="1:19">
      <c r="A49" s="346"/>
      <c r="C49" s="747"/>
      <c r="S49" s="347"/>
    </row>
    <row r="50" spans="1:19">
      <c r="A50" s="346"/>
      <c r="C50" s="747"/>
      <c r="S50" s="347"/>
    </row>
    <row r="51" spans="1:19">
      <c r="A51" s="346"/>
      <c r="C51" s="747"/>
      <c r="S51" s="347"/>
    </row>
    <row r="52" spans="1:19">
      <c r="A52" s="346"/>
      <c r="C52" s="745" t="s">
        <v>153</v>
      </c>
      <c r="S52" s="347"/>
    </row>
    <row r="53" spans="1:19" ht="3" customHeight="1">
      <c r="A53" s="346"/>
      <c r="S53" s="347"/>
    </row>
    <row r="54" spans="1:19">
      <c r="A54" s="346"/>
      <c r="B54" s="745" t="s">
        <v>154</v>
      </c>
      <c r="L54" s="745"/>
      <c r="S54" s="347"/>
    </row>
    <row r="55" spans="1:19" ht="6" customHeight="1">
      <c r="A55" s="346"/>
      <c r="B55" s="745"/>
      <c r="L55" s="745"/>
      <c r="S55" s="347"/>
    </row>
    <row r="56" spans="1:19" ht="9.75" customHeight="1">
      <c r="A56" s="346"/>
      <c r="B56" s="747" t="s">
        <v>155</v>
      </c>
      <c r="S56" s="347"/>
    </row>
    <row r="57" spans="1:19" ht="36.75" customHeight="1">
      <c r="A57" s="346"/>
      <c r="B57" s="1068" t="s">
        <v>156</v>
      </c>
      <c r="C57" s="1068"/>
      <c r="D57" s="1068"/>
      <c r="E57" s="1068"/>
      <c r="F57" s="1068"/>
      <c r="G57" s="1068"/>
      <c r="H57" s="1068"/>
      <c r="I57" s="1068"/>
      <c r="J57" s="1068"/>
      <c r="K57" s="1068"/>
      <c r="L57" s="1068"/>
      <c r="M57" s="1068"/>
      <c r="N57" s="1068"/>
      <c r="O57" s="1068"/>
      <c r="P57" s="1068"/>
      <c r="Q57" s="1068"/>
      <c r="R57" s="1068"/>
      <c r="S57" s="347"/>
    </row>
    <row r="58" spans="1:19" ht="6.75" customHeight="1">
      <c r="A58" s="346"/>
      <c r="B58" s="748"/>
      <c r="C58" s="748"/>
      <c r="D58" s="748"/>
      <c r="E58" s="748"/>
      <c r="F58" s="748"/>
      <c r="G58" s="748"/>
      <c r="H58" s="748"/>
      <c r="I58" s="748"/>
      <c r="J58" s="748"/>
      <c r="K58" s="748"/>
      <c r="L58" s="748"/>
      <c r="M58" s="748"/>
      <c r="N58" s="748"/>
      <c r="O58" s="748"/>
      <c r="P58" s="748"/>
      <c r="Q58" s="748"/>
      <c r="R58" s="748"/>
      <c r="S58" s="347"/>
    </row>
    <row r="59" spans="1:19">
      <c r="A59" s="346"/>
      <c r="B59" s="745" t="s">
        <v>157</v>
      </c>
      <c r="F59" s="749"/>
      <c r="G59" s="53"/>
      <c r="H59" s="50"/>
      <c r="I59" s="50"/>
      <c r="J59" s="50"/>
      <c r="K59" s="50"/>
      <c r="L59" s="50"/>
      <c r="M59" s="50"/>
      <c r="N59" s="50"/>
      <c r="O59" s="750" t="s">
        <v>1</v>
      </c>
      <c r="P59" s="1076"/>
      <c r="Q59" s="1077"/>
      <c r="R59" s="1077"/>
      <c r="S59" s="347"/>
    </row>
    <row r="60" spans="1:19" ht="6" customHeight="1">
      <c r="A60" s="346"/>
      <c r="S60" s="347"/>
    </row>
    <row r="61" spans="1:19">
      <c r="A61" s="346"/>
      <c r="B61" s="745" t="s">
        <v>158</v>
      </c>
      <c r="D61" s="1080"/>
      <c r="E61" s="1080"/>
      <c r="F61" s="1080"/>
      <c r="G61" s="1080"/>
      <c r="H61" s="991" t="s">
        <v>159</v>
      </c>
      <c r="I61" s="991"/>
      <c r="J61" s="1082" t="str">
        <f>INTRO!$D$47</f>
        <v>555-555-5555</v>
      </c>
      <c r="K61" s="1082"/>
      <c r="L61" s="1082"/>
      <c r="M61" s="1082"/>
      <c r="N61" s="991" t="s">
        <v>160</v>
      </c>
      <c r="O61" s="991"/>
      <c r="P61" s="1083"/>
      <c r="Q61" s="1083"/>
      <c r="R61" s="1083"/>
      <c r="S61" s="347"/>
    </row>
    <row r="62" spans="1:19">
      <c r="A62" s="346"/>
      <c r="B62" s="745" t="s">
        <v>161</v>
      </c>
      <c r="C62" s="1080"/>
      <c r="D62" s="1080"/>
      <c r="E62" s="1080"/>
      <c r="F62" s="1080"/>
      <c r="G62" s="749"/>
      <c r="H62" s="860" t="s">
        <v>162</v>
      </c>
      <c r="I62" s="55"/>
      <c r="J62" s="50"/>
      <c r="K62" s="50"/>
      <c r="L62" s="865"/>
      <c r="M62" s="865"/>
      <c r="N62" s="54"/>
      <c r="O62" s="50"/>
      <c r="P62" s="865"/>
      <c r="Q62" s="52"/>
      <c r="R62" s="52"/>
      <c r="S62" s="347"/>
    </row>
    <row r="63" spans="1:19" ht="6" customHeight="1">
      <c r="A63" s="348"/>
      <c r="B63" s="1"/>
      <c r="C63" s="1"/>
      <c r="D63" s="1"/>
      <c r="E63" s="1"/>
      <c r="F63" s="1"/>
      <c r="G63" s="1"/>
      <c r="H63" s="1"/>
      <c r="I63" s="1"/>
      <c r="J63" s="1"/>
      <c r="K63" s="1"/>
      <c r="L63" s="1"/>
      <c r="M63" s="1"/>
      <c r="N63" s="1"/>
      <c r="O63" s="1"/>
      <c r="P63" s="1"/>
      <c r="Q63" s="1"/>
      <c r="R63" s="1"/>
      <c r="S63" s="347"/>
    </row>
    <row r="64" spans="1:19" ht="21.75" customHeight="1">
      <c r="A64" s="346"/>
      <c r="B64" s="1078" t="s">
        <v>163</v>
      </c>
      <c r="C64" s="1079"/>
      <c r="D64" s="1079"/>
      <c r="E64" s="1079"/>
      <c r="F64" s="1079"/>
      <c r="G64" s="1079"/>
      <c r="H64" s="1079"/>
      <c r="I64" s="1079"/>
      <c r="J64" s="1079"/>
      <c r="K64" s="1079"/>
      <c r="L64" s="1079"/>
      <c r="M64" s="1079"/>
      <c r="N64" s="1079"/>
      <c r="O64" s="1079"/>
      <c r="P64" s="1079"/>
      <c r="Q64" s="1079"/>
      <c r="R64" s="1079"/>
      <c r="S64" s="347"/>
    </row>
    <row r="65" spans="1:19">
      <c r="A65" s="346"/>
      <c r="B65" s="745" t="s">
        <v>164</v>
      </c>
      <c r="I65" s="745"/>
      <c r="K65" s="745"/>
      <c r="L65" s="1" t="s">
        <v>111</v>
      </c>
      <c r="M65" s="1"/>
      <c r="N65" s="1"/>
      <c r="O65" s="1"/>
      <c r="P65" s="1"/>
      <c r="Q65" s="1"/>
      <c r="R65" s="1"/>
      <c r="S65" s="347"/>
    </row>
    <row r="66" spans="1:19" ht="6" customHeight="1">
      <c r="A66" s="346"/>
      <c r="B66" s="745"/>
      <c r="I66" s="745"/>
      <c r="K66" s="745"/>
      <c r="S66" s="347"/>
    </row>
    <row r="67" spans="1:19">
      <c r="A67" s="346"/>
      <c r="B67" s="745" t="s">
        <v>165</v>
      </c>
      <c r="E67" s="56"/>
      <c r="F67" s="1"/>
      <c r="G67" s="1"/>
      <c r="H67" s="1"/>
      <c r="I67" s="1"/>
      <c r="J67" s="1"/>
      <c r="K67" s="1"/>
      <c r="L67" s="1"/>
      <c r="M67" s="1"/>
      <c r="N67" s="1"/>
      <c r="O67" s="750" t="s">
        <v>1</v>
      </c>
      <c r="P67" s="1077"/>
      <c r="Q67" s="1077"/>
      <c r="R67" s="1077"/>
      <c r="S67" s="347"/>
    </row>
    <row r="68" spans="1:19" ht="6" customHeight="1">
      <c r="A68" s="346"/>
      <c r="E68" s="751"/>
      <c r="S68" s="347"/>
    </row>
    <row r="69" spans="1:19">
      <c r="A69" s="346"/>
      <c r="B69" s="745" t="s">
        <v>158</v>
      </c>
      <c r="D69" s="50"/>
      <c r="E69" s="50"/>
      <c r="F69" s="50"/>
      <c r="G69" s="50"/>
      <c r="H69" s="1"/>
      <c r="I69" s="1"/>
      <c r="J69" s="745" t="s">
        <v>166</v>
      </c>
      <c r="O69" s="50"/>
      <c r="P69" s="50"/>
      <c r="Q69" s="50"/>
      <c r="R69" s="50"/>
      <c r="S69" s="347"/>
    </row>
    <row r="70" spans="1:19" ht="18" customHeight="1">
      <c r="A70" s="1070" t="s">
        <v>167</v>
      </c>
      <c r="B70" s="1071"/>
      <c r="C70" s="1071"/>
      <c r="D70" s="1071"/>
      <c r="E70" s="1071"/>
      <c r="F70" s="1071"/>
      <c r="G70" s="1071"/>
      <c r="H70" s="1071"/>
      <c r="I70" s="1071"/>
      <c r="J70" s="1071"/>
      <c r="K70" s="1071"/>
      <c r="L70" s="1071"/>
      <c r="M70" s="1071"/>
      <c r="N70" s="1071"/>
      <c r="O70" s="1071"/>
      <c r="P70" s="1071"/>
      <c r="Q70" s="1071"/>
      <c r="R70" s="1071"/>
      <c r="S70" s="1072"/>
    </row>
    <row r="71" spans="1:19" ht="27.75" customHeight="1" thickBot="1">
      <c r="A71" s="1073" t="s">
        <v>168</v>
      </c>
      <c r="B71" s="1074"/>
      <c r="C71" s="1074"/>
      <c r="D71" s="1074"/>
      <c r="E71" s="1074"/>
      <c r="F71" s="1074"/>
      <c r="G71" s="1074"/>
      <c r="H71" s="1074"/>
      <c r="I71" s="1074"/>
      <c r="J71" s="1074"/>
      <c r="K71" s="1074"/>
      <c r="L71" s="1074"/>
      <c r="M71" s="1074"/>
      <c r="N71" s="1074"/>
      <c r="O71" s="1074"/>
      <c r="P71" s="1074"/>
      <c r="Q71" s="1074"/>
      <c r="R71" s="1074"/>
      <c r="S71" s="1075"/>
    </row>
  </sheetData>
  <customSheetViews>
    <customSheetView guid="{4386EC60-C10A-4757-8A9B-A7E03A340F6B}" showPageBreaks="1" showGridLines="0" printArea="1">
      <selection activeCell="T19" sqref="T19"/>
      <pageMargins left="0" right="0" top="0" bottom="0" header="0" footer="0"/>
      <printOptions horizontalCentered="1" verticalCentered="1"/>
      <pageSetup scale="87" orientation="portrait" r:id="rId1"/>
      <headerFooter alignWithMargins="0">
        <oddFooter xml:space="preserve">&amp;L&amp;P of &amp;N&amp;RPPAP: Revision 1.4
Date: 4/12/12
</oddFooter>
      </headerFooter>
    </customSheetView>
  </customSheetViews>
  <mergeCells count="32">
    <mergeCell ref="F6:M6"/>
    <mergeCell ref="B15:I15"/>
    <mergeCell ref="G18:H18"/>
    <mergeCell ref="B18:D18"/>
    <mergeCell ref="O6:P6"/>
    <mergeCell ref="N8:O8"/>
    <mergeCell ref="P8:Q8"/>
    <mergeCell ref="B12:G12"/>
    <mergeCell ref="H12:I12"/>
    <mergeCell ref="K18:L18"/>
    <mergeCell ref="M18:N18"/>
    <mergeCell ref="O18:P18"/>
    <mergeCell ref="Q18:R18"/>
    <mergeCell ref="B57:R57"/>
    <mergeCell ref="E18:F18"/>
    <mergeCell ref="A70:S70"/>
    <mergeCell ref="A71:S71"/>
    <mergeCell ref="P59:R59"/>
    <mergeCell ref="P67:R67"/>
    <mergeCell ref="H61:I61"/>
    <mergeCell ref="B64:R64"/>
    <mergeCell ref="C62:F62"/>
    <mergeCell ref="B22:R23"/>
    <mergeCell ref="D61:G61"/>
    <mergeCell ref="J61:M61"/>
    <mergeCell ref="N61:O61"/>
    <mergeCell ref="P61:R61"/>
    <mergeCell ref="F1:S1"/>
    <mergeCell ref="D2:J2"/>
    <mergeCell ref="N2:R2"/>
    <mergeCell ref="F4:J4"/>
    <mergeCell ref="N4:R4"/>
  </mergeCells>
  <phoneticPr fontId="0" type="noConversion"/>
  <printOptions horizontalCentered="1" verticalCentered="1"/>
  <pageMargins left="0.17" right="0.25" top="0.41" bottom="0.68" header="0.17" footer="0.16"/>
  <pageSetup scale="80" orientation="portrait" r:id="rId2"/>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2803" r:id="rId5" name="Check Box 275">
              <controlPr locked="0" defaultSize="0" autoFill="0" autoLine="0" autoPict="0">
                <anchor moveWithCells="1">
                  <from>
                    <xdr:col>1</xdr:col>
                    <xdr:colOff>38100</xdr:colOff>
                    <xdr:row>24</xdr:row>
                    <xdr:rowOff>152400</xdr:rowOff>
                  </from>
                  <to>
                    <xdr:col>1</xdr:col>
                    <xdr:colOff>371475</xdr:colOff>
                    <xdr:row>26</xdr:row>
                    <xdr:rowOff>28575</xdr:rowOff>
                  </to>
                </anchor>
              </controlPr>
            </control>
          </mc:Choice>
        </mc:AlternateContent>
        <mc:AlternateContent xmlns:mc="http://schemas.openxmlformats.org/markup-compatibility/2006">
          <mc:Choice Requires="x14">
            <control shapeId="22804" r:id="rId6" name="Check Box 276">
              <controlPr locked="0" defaultSize="0" autoFill="0" autoLine="0" autoPict="0">
                <anchor moveWithCells="1">
                  <from>
                    <xdr:col>1</xdr:col>
                    <xdr:colOff>38100</xdr:colOff>
                    <xdr:row>25</xdr:row>
                    <xdr:rowOff>142875</xdr:rowOff>
                  </from>
                  <to>
                    <xdr:col>1</xdr:col>
                    <xdr:colOff>371475</xdr:colOff>
                    <xdr:row>27</xdr:row>
                    <xdr:rowOff>28575</xdr:rowOff>
                  </to>
                </anchor>
              </controlPr>
            </control>
          </mc:Choice>
        </mc:AlternateContent>
        <mc:AlternateContent xmlns:mc="http://schemas.openxmlformats.org/markup-compatibility/2006">
          <mc:Choice Requires="x14">
            <control shapeId="22805" r:id="rId7" name="Check Box 277">
              <controlPr locked="0" defaultSize="0" autoFill="0" autoLine="0" autoPict="0">
                <anchor moveWithCells="1">
                  <from>
                    <xdr:col>1</xdr:col>
                    <xdr:colOff>38100</xdr:colOff>
                    <xdr:row>26</xdr:row>
                    <xdr:rowOff>142875</xdr:rowOff>
                  </from>
                  <to>
                    <xdr:col>1</xdr:col>
                    <xdr:colOff>371475</xdr:colOff>
                    <xdr:row>28</xdr:row>
                    <xdr:rowOff>28575</xdr:rowOff>
                  </to>
                </anchor>
              </controlPr>
            </control>
          </mc:Choice>
        </mc:AlternateContent>
        <mc:AlternateContent xmlns:mc="http://schemas.openxmlformats.org/markup-compatibility/2006">
          <mc:Choice Requires="x14">
            <control shapeId="22806" r:id="rId8" name="Check Box 278">
              <controlPr locked="0" defaultSize="0" autoFill="0" autoLine="0" autoPict="0">
                <anchor moveWithCells="1">
                  <from>
                    <xdr:col>1</xdr:col>
                    <xdr:colOff>38100</xdr:colOff>
                    <xdr:row>27</xdr:row>
                    <xdr:rowOff>142875</xdr:rowOff>
                  </from>
                  <to>
                    <xdr:col>1</xdr:col>
                    <xdr:colOff>371475</xdr:colOff>
                    <xdr:row>29</xdr:row>
                    <xdr:rowOff>28575</xdr:rowOff>
                  </to>
                </anchor>
              </controlPr>
            </control>
          </mc:Choice>
        </mc:AlternateContent>
        <mc:AlternateContent xmlns:mc="http://schemas.openxmlformats.org/markup-compatibility/2006">
          <mc:Choice Requires="x14">
            <control shapeId="22807" r:id="rId9" name="Check Box 279">
              <controlPr locked="0" defaultSize="0" autoFill="0" autoLine="0" autoPict="0">
                <anchor moveWithCells="1">
                  <from>
                    <xdr:col>1</xdr:col>
                    <xdr:colOff>38100</xdr:colOff>
                    <xdr:row>28</xdr:row>
                    <xdr:rowOff>142875</xdr:rowOff>
                  </from>
                  <to>
                    <xdr:col>1</xdr:col>
                    <xdr:colOff>371475</xdr:colOff>
                    <xdr:row>30</xdr:row>
                    <xdr:rowOff>28575</xdr:rowOff>
                  </to>
                </anchor>
              </controlPr>
            </control>
          </mc:Choice>
        </mc:AlternateContent>
        <mc:AlternateContent xmlns:mc="http://schemas.openxmlformats.org/markup-compatibility/2006">
          <mc:Choice Requires="x14">
            <control shapeId="22808" r:id="rId10" name="Check Box 280">
              <controlPr locked="0" defaultSize="0" autoFill="0" autoLine="0" autoPict="0">
                <anchor moveWithCells="1">
                  <from>
                    <xdr:col>11</xdr:col>
                    <xdr:colOff>38100</xdr:colOff>
                    <xdr:row>26</xdr:row>
                    <xdr:rowOff>142875</xdr:rowOff>
                  </from>
                  <to>
                    <xdr:col>12</xdr:col>
                    <xdr:colOff>9525</xdr:colOff>
                    <xdr:row>28</xdr:row>
                    <xdr:rowOff>28575</xdr:rowOff>
                  </to>
                </anchor>
              </controlPr>
            </control>
          </mc:Choice>
        </mc:AlternateContent>
        <mc:AlternateContent xmlns:mc="http://schemas.openxmlformats.org/markup-compatibility/2006">
          <mc:Choice Requires="x14">
            <control shapeId="22809" r:id="rId11" name="Check Box 281">
              <controlPr locked="0" defaultSize="0" autoFill="0" autoLine="0" autoPict="0">
                <anchor moveWithCells="1">
                  <from>
                    <xdr:col>11</xdr:col>
                    <xdr:colOff>38100</xdr:colOff>
                    <xdr:row>25</xdr:row>
                    <xdr:rowOff>142875</xdr:rowOff>
                  </from>
                  <to>
                    <xdr:col>12</xdr:col>
                    <xdr:colOff>9525</xdr:colOff>
                    <xdr:row>27</xdr:row>
                    <xdr:rowOff>28575</xdr:rowOff>
                  </to>
                </anchor>
              </controlPr>
            </control>
          </mc:Choice>
        </mc:AlternateContent>
        <mc:AlternateContent xmlns:mc="http://schemas.openxmlformats.org/markup-compatibility/2006">
          <mc:Choice Requires="x14">
            <control shapeId="22810" r:id="rId12" name="Check Box 282">
              <controlPr locked="0" defaultSize="0" autoFill="0" autoLine="0" autoPict="0">
                <anchor moveWithCells="1">
                  <from>
                    <xdr:col>11</xdr:col>
                    <xdr:colOff>38100</xdr:colOff>
                    <xdr:row>24</xdr:row>
                    <xdr:rowOff>142875</xdr:rowOff>
                  </from>
                  <to>
                    <xdr:col>12</xdr:col>
                    <xdr:colOff>9525</xdr:colOff>
                    <xdr:row>26</xdr:row>
                    <xdr:rowOff>28575</xdr:rowOff>
                  </to>
                </anchor>
              </controlPr>
            </control>
          </mc:Choice>
        </mc:AlternateContent>
        <mc:AlternateContent xmlns:mc="http://schemas.openxmlformats.org/markup-compatibility/2006">
          <mc:Choice Requires="x14">
            <control shapeId="22815" r:id="rId13" name="Check Box 287">
              <controlPr locked="0" defaultSize="0" autoFill="0" autoLine="0" autoPict="0">
                <anchor moveWithCells="1">
                  <from>
                    <xdr:col>1</xdr:col>
                    <xdr:colOff>57150</xdr:colOff>
                    <xdr:row>40</xdr:row>
                    <xdr:rowOff>114300</xdr:rowOff>
                  </from>
                  <to>
                    <xdr:col>1</xdr:col>
                    <xdr:colOff>400050</xdr:colOff>
                    <xdr:row>41</xdr:row>
                    <xdr:rowOff>47625</xdr:rowOff>
                  </to>
                </anchor>
              </controlPr>
            </control>
          </mc:Choice>
        </mc:AlternateContent>
        <mc:AlternateContent xmlns:mc="http://schemas.openxmlformats.org/markup-compatibility/2006">
          <mc:Choice Requires="x14">
            <control shapeId="22816" r:id="rId14" name="Check Box 288">
              <controlPr locked="0" defaultSize="0" autoFill="0" autoLine="0" autoPict="0">
                <anchor moveWithCells="1">
                  <from>
                    <xdr:col>1</xdr:col>
                    <xdr:colOff>38100</xdr:colOff>
                    <xdr:row>32</xdr:row>
                    <xdr:rowOff>142875</xdr:rowOff>
                  </from>
                  <to>
                    <xdr:col>1</xdr:col>
                    <xdr:colOff>371475</xdr:colOff>
                    <xdr:row>34</xdr:row>
                    <xdr:rowOff>28575</xdr:rowOff>
                  </to>
                </anchor>
              </controlPr>
            </control>
          </mc:Choice>
        </mc:AlternateContent>
        <mc:AlternateContent xmlns:mc="http://schemas.openxmlformats.org/markup-compatibility/2006">
          <mc:Choice Requires="x14">
            <control shapeId="22817" r:id="rId15" name="Check Box 289">
              <controlPr locked="0" defaultSize="0" autoFill="0" autoLine="0" autoPict="0">
                <anchor moveWithCells="1">
                  <from>
                    <xdr:col>1</xdr:col>
                    <xdr:colOff>38100</xdr:colOff>
                    <xdr:row>32</xdr:row>
                    <xdr:rowOff>0</xdr:rowOff>
                  </from>
                  <to>
                    <xdr:col>1</xdr:col>
                    <xdr:colOff>371475</xdr:colOff>
                    <xdr:row>33</xdr:row>
                    <xdr:rowOff>47625</xdr:rowOff>
                  </to>
                </anchor>
              </controlPr>
            </control>
          </mc:Choice>
        </mc:AlternateContent>
        <mc:AlternateContent xmlns:mc="http://schemas.openxmlformats.org/markup-compatibility/2006">
          <mc:Choice Requires="x14">
            <control shapeId="22818" r:id="rId16" name="Check Box 290">
              <controlPr locked="0" defaultSize="0" autoFill="0" autoLine="0" autoPict="0">
                <anchor moveWithCells="1">
                  <from>
                    <xdr:col>2</xdr:col>
                    <xdr:colOff>28575</xdr:colOff>
                    <xdr:row>34</xdr:row>
                    <xdr:rowOff>152400</xdr:rowOff>
                  </from>
                  <to>
                    <xdr:col>7</xdr:col>
                    <xdr:colOff>161925</xdr:colOff>
                    <xdr:row>36</xdr:row>
                    <xdr:rowOff>38100</xdr:rowOff>
                  </to>
                </anchor>
              </controlPr>
            </control>
          </mc:Choice>
        </mc:AlternateContent>
        <mc:AlternateContent xmlns:mc="http://schemas.openxmlformats.org/markup-compatibility/2006">
          <mc:Choice Requires="x14">
            <control shapeId="22819" r:id="rId17" name="Check Box 291">
              <controlPr locked="0" defaultSize="0" autoFill="0" autoLine="0" autoPict="0">
                <anchor moveWithCells="1">
                  <from>
                    <xdr:col>12</xdr:col>
                    <xdr:colOff>133350</xdr:colOff>
                    <xdr:row>34</xdr:row>
                    <xdr:rowOff>142875</xdr:rowOff>
                  </from>
                  <to>
                    <xdr:col>16</xdr:col>
                    <xdr:colOff>228600</xdr:colOff>
                    <xdr:row>36</xdr:row>
                    <xdr:rowOff>28575</xdr:rowOff>
                  </to>
                </anchor>
              </controlPr>
            </control>
          </mc:Choice>
        </mc:AlternateContent>
        <mc:AlternateContent xmlns:mc="http://schemas.openxmlformats.org/markup-compatibility/2006">
          <mc:Choice Requires="x14">
            <control shapeId="22822" r:id="rId18" name="Check Box 294">
              <controlPr locked="0" defaultSize="0" autoFill="0" autoLine="0" autoPict="0">
                <anchor moveWithCells="1">
                  <from>
                    <xdr:col>11</xdr:col>
                    <xdr:colOff>38100</xdr:colOff>
                    <xdr:row>27</xdr:row>
                    <xdr:rowOff>142875</xdr:rowOff>
                  </from>
                  <to>
                    <xdr:col>12</xdr:col>
                    <xdr:colOff>9525</xdr:colOff>
                    <xdr:row>29</xdr:row>
                    <xdr:rowOff>28575</xdr:rowOff>
                  </to>
                </anchor>
              </controlPr>
            </control>
          </mc:Choice>
        </mc:AlternateContent>
        <mc:AlternateContent xmlns:mc="http://schemas.openxmlformats.org/markup-compatibility/2006">
          <mc:Choice Requires="x14">
            <control shapeId="22823" r:id="rId19" name="Check Box 295">
              <controlPr locked="0" defaultSize="0" autoFill="0" autoLine="0" autoPict="0">
                <anchor moveWithCells="1">
                  <from>
                    <xdr:col>6</xdr:col>
                    <xdr:colOff>314325</xdr:colOff>
                    <xdr:row>7</xdr:row>
                    <xdr:rowOff>0</xdr:rowOff>
                  </from>
                  <to>
                    <xdr:col>8</xdr:col>
                    <xdr:colOff>152400</xdr:colOff>
                    <xdr:row>8</xdr:row>
                    <xdr:rowOff>47625</xdr:rowOff>
                  </to>
                </anchor>
              </controlPr>
            </control>
          </mc:Choice>
        </mc:AlternateContent>
        <mc:AlternateContent xmlns:mc="http://schemas.openxmlformats.org/markup-compatibility/2006">
          <mc:Choice Requires="x14">
            <control shapeId="22824" r:id="rId20" name="Check Box 296">
              <controlPr locked="0" defaultSize="0" autoFill="0" autoLine="0" autoPict="0">
                <anchor moveWithCells="1">
                  <from>
                    <xdr:col>8</xdr:col>
                    <xdr:colOff>85725</xdr:colOff>
                    <xdr:row>7</xdr:row>
                    <xdr:rowOff>0</xdr:rowOff>
                  </from>
                  <to>
                    <xdr:col>9</xdr:col>
                    <xdr:colOff>133350</xdr:colOff>
                    <xdr:row>8</xdr:row>
                    <xdr:rowOff>47625</xdr:rowOff>
                  </to>
                </anchor>
              </controlPr>
            </control>
          </mc:Choice>
        </mc:AlternateContent>
        <mc:AlternateContent xmlns:mc="http://schemas.openxmlformats.org/markup-compatibility/2006">
          <mc:Choice Requires="x14">
            <control shapeId="22829" r:id="rId21" name="Check Box 301">
              <controlPr locked="0" defaultSize="0" autoFill="0" autoLine="0" autoPict="0">
                <anchor moveWithCells="1">
                  <from>
                    <xdr:col>11</xdr:col>
                    <xdr:colOff>38100</xdr:colOff>
                    <xdr:row>28</xdr:row>
                    <xdr:rowOff>142875</xdr:rowOff>
                  </from>
                  <to>
                    <xdr:col>12</xdr:col>
                    <xdr:colOff>9525</xdr:colOff>
                    <xdr:row>30</xdr:row>
                    <xdr:rowOff>28575</xdr:rowOff>
                  </to>
                </anchor>
              </controlPr>
            </control>
          </mc:Choice>
        </mc:AlternateContent>
        <mc:AlternateContent xmlns:mc="http://schemas.openxmlformats.org/markup-compatibility/2006">
          <mc:Choice Requires="x14">
            <control shapeId="22830" r:id="rId22" name="Check Box 302">
              <controlPr locked="0" defaultSize="0" autoFill="0" autoLine="0" autoPict="0">
                <anchor moveWithCells="1">
                  <from>
                    <xdr:col>4</xdr:col>
                    <xdr:colOff>276225</xdr:colOff>
                    <xdr:row>64</xdr:row>
                    <xdr:rowOff>0</xdr:rowOff>
                  </from>
                  <to>
                    <xdr:col>7</xdr:col>
                    <xdr:colOff>161925</xdr:colOff>
                    <xdr:row>65</xdr:row>
                    <xdr:rowOff>47625</xdr:rowOff>
                  </to>
                </anchor>
              </controlPr>
            </control>
          </mc:Choice>
        </mc:AlternateContent>
        <mc:AlternateContent xmlns:mc="http://schemas.openxmlformats.org/markup-compatibility/2006">
          <mc:Choice Requires="x14">
            <control shapeId="22831" r:id="rId23" name="Check Box 303">
              <controlPr locked="0" defaultSize="0" autoFill="0" autoLine="0" autoPict="0">
                <anchor moveWithCells="1">
                  <from>
                    <xdr:col>7</xdr:col>
                    <xdr:colOff>47625</xdr:colOff>
                    <xdr:row>64</xdr:row>
                    <xdr:rowOff>0</xdr:rowOff>
                  </from>
                  <to>
                    <xdr:col>9</xdr:col>
                    <xdr:colOff>247650</xdr:colOff>
                    <xdr:row>65</xdr:row>
                    <xdr:rowOff>47625</xdr:rowOff>
                  </to>
                </anchor>
              </controlPr>
            </control>
          </mc:Choice>
        </mc:AlternateContent>
        <mc:AlternateContent xmlns:mc="http://schemas.openxmlformats.org/markup-compatibility/2006">
          <mc:Choice Requires="x14">
            <control shapeId="22832" r:id="rId24" name="Check Box 304">
              <controlPr locked="0" defaultSize="0" autoFill="0" autoLine="0" autoPict="0">
                <anchor moveWithCells="1">
                  <from>
                    <xdr:col>9</xdr:col>
                    <xdr:colOff>161925</xdr:colOff>
                    <xdr:row>64</xdr:row>
                    <xdr:rowOff>0</xdr:rowOff>
                  </from>
                  <to>
                    <xdr:col>10</xdr:col>
                    <xdr:colOff>342900</xdr:colOff>
                    <xdr:row>65</xdr:row>
                    <xdr:rowOff>66675</xdr:rowOff>
                  </to>
                </anchor>
              </controlPr>
            </control>
          </mc:Choice>
        </mc:AlternateContent>
        <mc:AlternateContent xmlns:mc="http://schemas.openxmlformats.org/markup-compatibility/2006">
          <mc:Choice Requires="x14">
            <control shapeId="22835" r:id="rId25" name="Check Box 307">
              <controlPr locked="0" defaultSize="0" autoFill="0" autoLine="0" autoPict="0">
                <anchor moveWithCells="1">
                  <from>
                    <xdr:col>9</xdr:col>
                    <xdr:colOff>47625</xdr:colOff>
                    <xdr:row>53</xdr:row>
                    <xdr:rowOff>0</xdr:rowOff>
                  </from>
                  <to>
                    <xdr:col>10</xdr:col>
                    <xdr:colOff>180975</xdr:colOff>
                    <xdr:row>54</xdr:row>
                    <xdr:rowOff>47625</xdr:rowOff>
                  </to>
                </anchor>
              </controlPr>
            </control>
          </mc:Choice>
        </mc:AlternateContent>
        <mc:AlternateContent xmlns:mc="http://schemas.openxmlformats.org/markup-compatibility/2006">
          <mc:Choice Requires="x14">
            <control shapeId="22836" r:id="rId26" name="Check Box 308">
              <controlPr locked="0" defaultSize="0" autoFill="0" autoLine="0" autoPict="0">
                <anchor moveWithCells="1">
                  <from>
                    <xdr:col>10</xdr:col>
                    <xdr:colOff>76200</xdr:colOff>
                    <xdr:row>53</xdr:row>
                    <xdr:rowOff>0</xdr:rowOff>
                  </from>
                  <to>
                    <xdr:col>10</xdr:col>
                    <xdr:colOff>495300</xdr:colOff>
                    <xdr:row>54</xdr:row>
                    <xdr:rowOff>47625</xdr:rowOff>
                  </to>
                </anchor>
              </controlPr>
            </control>
          </mc:Choice>
        </mc:AlternateContent>
        <mc:AlternateContent xmlns:mc="http://schemas.openxmlformats.org/markup-compatibility/2006">
          <mc:Choice Requires="x14">
            <control shapeId="22837" r:id="rId27" name="Check Box 309">
              <controlPr locked="0" defaultSize="0" autoFill="0" autoLine="0" autoPict="0">
                <anchor moveWithCells="1">
                  <from>
                    <xdr:col>10</xdr:col>
                    <xdr:colOff>447675</xdr:colOff>
                    <xdr:row>53</xdr:row>
                    <xdr:rowOff>0</xdr:rowOff>
                  </from>
                  <to>
                    <xdr:col>11</xdr:col>
                    <xdr:colOff>161925</xdr:colOff>
                    <xdr:row>54</xdr:row>
                    <xdr:rowOff>47625</xdr:rowOff>
                  </to>
                </anchor>
              </controlPr>
            </control>
          </mc:Choice>
        </mc:AlternateContent>
        <mc:AlternateContent xmlns:mc="http://schemas.openxmlformats.org/markup-compatibility/2006">
          <mc:Choice Requires="x14">
            <control shapeId="22937" r:id="rId28" name="Check Box 409">
              <controlPr locked="0" defaultSize="0" autoFill="0" autoLine="0" autoPict="0">
                <anchor moveWithCells="1" sizeWithCells="1">
                  <from>
                    <xdr:col>3</xdr:col>
                    <xdr:colOff>76200</xdr:colOff>
                    <xdr:row>43</xdr:row>
                    <xdr:rowOff>161925</xdr:rowOff>
                  </from>
                  <to>
                    <xdr:col>4</xdr:col>
                    <xdr:colOff>38100</xdr:colOff>
                    <xdr:row>45</xdr:row>
                    <xdr:rowOff>0</xdr:rowOff>
                  </to>
                </anchor>
              </controlPr>
            </control>
          </mc:Choice>
        </mc:AlternateContent>
        <mc:AlternateContent xmlns:mc="http://schemas.openxmlformats.org/markup-compatibility/2006">
          <mc:Choice Requires="x14">
            <control shapeId="22938" r:id="rId29" name="Check Box 410">
              <controlPr locked="0" defaultSize="0" autoFill="0" autoLine="0" autoPict="0">
                <anchor moveWithCells="1" sizeWithCells="1">
                  <from>
                    <xdr:col>3</xdr:col>
                    <xdr:colOff>314325</xdr:colOff>
                    <xdr:row>43</xdr:row>
                    <xdr:rowOff>161925</xdr:rowOff>
                  </from>
                  <to>
                    <xdr:col>4</xdr:col>
                    <xdr:colOff>276225</xdr:colOff>
                    <xdr:row>45</xdr:row>
                    <xdr:rowOff>0</xdr:rowOff>
                  </to>
                </anchor>
              </controlPr>
            </control>
          </mc:Choice>
        </mc:AlternateContent>
        <mc:AlternateContent xmlns:mc="http://schemas.openxmlformats.org/markup-compatibility/2006">
          <mc:Choice Requires="x14">
            <control shapeId="22939" r:id="rId30" name="Check Box 411">
              <controlPr locked="0" defaultSize="0" autoFill="0" autoLine="0" autoPict="0">
                <anchor moveWithCells="1" sizeWithCells="1">
                  <from>
                    <xdr:col>4</xdr:col>
                    <xdr:colOff>180975</xdr:colOff>
                    <xdr:row>43</xdr:row>
                    <xdr:rowOff>161925</xdr:rowOff>
                  </from>
                  <to>
                    <xdr:col>5</xdr:col>
                    <xdr:colOff>142875</xdr:colOff>
                    <xdr:row>45</xdr:row>
                    <xdr:rowOff>0</xdr:rowOff>
                  </to>
                </anchor>
              </controlPr>
            </control>
          </mc:Choice>
        </mc:AlternateContent>
        <mc:AlternateContent xmlns:mc="http://schemas.openxmlformats.org/markup-compatibility/2006">
          <mc:Choice Requires="x14">
            <control shapeId="22940" r:id="rId31" name="Check Box 412">
              <controlPr locked="0" defaultSize="0" autoFill="0" autoLine="0" autoPict="0">
                <anchor moveWithCells="1" sizeWithCells="1">
                  <from>
                    <xdr:col>5</xdr:col>
                    <xdr:colOff>47625</xdr:colOff>
                    <xdr:row>43</xdr:row>
                    <xdr:rowOff>161925</xdr:rowOff>
                  </from>
                  <to>
                    <xdr:col>6</xdr:col>
                    <xdr:colOff>9525</xdr:colOff>
                    <xdr:row>45</xdr:row>
                    <xdr:rowOff>0</xdr:rowOff>
                  </to>
                </anchor>
              </controlPr>
            </control>
          </mc:Choice>
        </mc:AlternateContent>
        <mc:AlternateContent xmlns:mc="http://schemas.openxmlformats.org/markup-compatibility/2006">
          <mc:Choice Requires="x14">
            <control shapeId="22941" r:id="rId32" name="Check Box 413">
              <controlPr locked="0" defaultSize="0" autoFill="0" autoLine="0" autoPict="0">
                <anchor moveWithCells="1" sizeWithCells="1">
                  <from>
                    <xdr:col>5</xdr:col>
                    <xdr:colOff>257175</xdr:colOff>
                    <xdr:row>43</xdr:row>
                    <xdr:rowOff>161925</xdr:rowOff>
                  </from>
                  <to>
                    <xdr:col>6</xdr:col>
                    <xdr:colOff>219075</xdr:colOff>
                    <xdr:row>45</xdr:row>
                    <xdr:rowOff>0</xdr:rowOff>
                  </to>
                </anchor>
              </controlPr>
            </control>
          </mc:Choice>
        </mc:AlternateContent>
        <mc:AlternateContent xmlns:mc="http://schemas.openxmlformats.org/markup-compatibility/2006">
          <mc:Choice Requires="x14">
            <control shapeId="22942" r:id="rId33" name="Check Box 414">
              <controlPr locked="0" defaultSize="0" autoFill="0" autoLine="0" autoPict="0">
                <anchor moveWithCells="1" sizeWithCells="1">
                  <from>
                    <xdr:col>6</xdr:col>
                    <xdr:colOff>114300</xdr:colOff>
                    <xdr:row>43</xdr:row>
                    <xdr:rowOff>161925</xdr:rowOff>
                  </from>
                  <to>
                    <xdr:col>7</xdr:col>
                    <xdr:colOff>66675</xdr:colOff>
                    <xdr:row>45</xdr:row>
                    <xdr:rowOff>0</xdr:rowOff>
                  </to>
                </anchor>
              </controlPr>
            </control>
          </mc:Choice>
        </mc:AlternateContent>
        <mc:AlternateContent xmlns:mc="http://schemas.openxmlformats.org/markup-compatibility/2006">
          <mc:Choice Requires="x14">
            <control shapeId="22943" r:id="rId34" name="Check Box 415">
              <controlPr locked="0" defaultSize="0" autoFill="0" autoLine="0" autoPict="0">
                <anchor moveWithCells="1" sizeWithCells="1">
                  <from>
                    <xdr:col>6</xdr:col>
                    <xdr:colOff>314325</xdr:colOff>
                    <xdr:row>43</xdr:row>
                    <xdr:rowOff>161925</xdr:rowOff>
                  </from>
                  <to>
                    <xdr:col>7</xdr:col>
                    <xdr:colOff>276225</xdr:colOff>
                    <xdr:row>45</xdr:row>
                    <xdr:rowOff>0</xdr:rowOff>
                  </to>
                </anchor>
              </controlPr>
            </control>
          </mc:Choice>
        </mc:AlternateContent>
        <mc:AlternateContent xmlns:mc="http://schemas.openxmlformats.org/markup-compatibility/2006">
          <mc:Choice Requires="x14">
            <control shapeId="22944" r:id="rId35" name="Check Box 416">
              <controlPr locked="0" defaultSize="0" autoFill="0" autoLine="0" autoPict="0">
                <anchor moveWithCells="1" sizeWithCells="1">
                  <from>
                    <xdr:col>7</xdr:col>
                    <xdr:colOff>161925</xdr:colOff>
                    <xdr:row>43</xdr:row>
                    <xdr:rowOff>161925</xdr:rowOff>
                  </from>
                  <to>
                    <xdr:col>8</xdr:col>
                    <xdr:colOff>123825</xdr:colOff>
                    <xdr:row>45</xdr:row>
                    <xdr:rowOff>0</xdr:rowOff>
                  </to>
                </anchor>
              </controlPr>
            </control>
          </mc:Choice>
        </mc:AlternateContent>
        <mc:AlternateContent xmlns:mc="http://schemas.openxmlformats.org/markup-compatibility/2006">
          <mc:Choice Requires="x14">
            <control shapeId="22945" r:id="rId36" name="Check Box 417">
              <controlPr locked="0" defaultSize="0" autoFill="0" autoLine="0" autoPict="0">
                <anchor moveWithCells="1" sizeWithCells="1">
                  <from>
                    <xdr:col>8</xdr:col>
                    <xdr:colOff>9525</xdr:colOff>
                    <xdr:row>43</xdr:row>
                    <xdr:rowOff>161925</xdr:rowOff>
                  </from>
                  <to>
                    <xdr:col>8</xdr:col>
                    <xdr:colOff>333375</xdr:colOff>
                    <xdr:row>45</xdr:row>
                    <xdr:rowOff>0</xdr:rowOff>
                  </to>
                </anchor>
              </controlPr>
            </control>
          </mc:Choice>
        </mc:AlternateContent>
        <mc:AlternateContent xmlns:mc="http://schemas.openxmlformats.org/markup-compatibility/2006">
          <mc:Choice Requires="x14">
            <control shapeId="22946" r:id="rId37" name="Check Box 418">
              <controlPr locked="0" defaultSize="0" autoFill="0" autoLine="0" autoPict="0">
                <anchor moveWithCells="1" sizeWithCells="1">
                  <from>
                    <xdr:col>8</xdr:col>
                    <xdr:colOff>219075</xdr:colOff>
                    <xdr:row>43</xdr:row>
                    <xdr:rowOff>161925</xdr:rowOff>
                  </from>
                  <to>
                    <xdr:col>9</xdr:col>
                    <xdr:colOff>123825</xdr:colOff>
                    <xdr:row>45</xdr:row>
                    <xdr:rowOff>0</xdr:rowOff>
                  </to>
                </anchor>
              </controlPr>
            </control>
          </mc:Choice>
        </mc:AlternateContent>
        <mc:AlternateContent xmlns:mc="http://schemas.openxmlformats.org/markup-compatibility/2006">
          <mc:Choice Requires="x14">
            <control shapeId="22947" r:id="rId38" name="Check Box 419">
              <controlPr locked="0" defaultSize="0" autoFill="0" autoLine="0" autoPict="0">
                <anchor moveWithCells="1" sizeWithCells="1">
                  <from>
                    <xdr:col>9</xdr:col>
                    <xdr:colOff>9525</xdr:colOff>
                    <xdr:row>43</xdr:row>
                    <xdr:rowOff>161925</xdr:rowOff>
                  </from>
                  <to>
                    <xdr:col>9</xdr:col>
                    <xdr:colOff>342900</xdr:colOff>
                    <xdr:row>45</xdr:row>
                    <xdr:rowOff>0</xdr:rowOff>
                  </to>
                </anchor>
              </controlPr>
            </control>
          </mc:Choice>
        </mc:AlternateContent>
        <mc:AlternateContent xmlns:mc="http://schemas.openxmlformats.org/markup-compatibility/2006">
          <mc:Choice Requires="x14">
            <control shapeId="22948" r:id="rId39" name="Check Box 420">
              <controlPr locked="0" defaultSize="0" autoFill="0" autoLine="0" autoPict="0">
                <anchor moveWithCells="1" sizeWithCells="1">
                  <from>
                    <xdr:col>9</xdr:col>
                    <xdr:colOff>228600</xdr:colOff>
                    <xdr:row>43</xdr:row>
                    <xdr:rowOff>161925</xdr:rowOff>
                  </from>
                  <to>
                    <xdr:col>10</xdr:col>
                    <xdr:colOff>190500</xdr:colOff>
                    <xdr:row>45</xdr:row>
                    <xdr:rowOff>0</xdr:rowOff>
                  </to>
                </anchor>
              </controlPr>
            </control>
          </mc:Choice>
        </mc:AlternateContent>
        <mc:AlternateContent xmlns:mc="http://schemas.openxmlformats.org/markup-compatibility/2006">
          <mc:Choice Requires="x14">
            <control shapeId="22949" r:id="rId40" name="Check Box 421">
              <controlPr locked="0" defaultSize="0" autoFill="0" autoLine="0" autoPict="0">
                <anchor moveWithCells="1" sizeWithCells="1">
                  <from>
                    <xdr:col>10</xdr:col>
                    <xdr:colOff>85725</xdr:colOff>
                    <xdr:row>43</xdr:row>
                    <xdr:rowOff>161925</xdr:rowOff>
                  </from>
                  <to>
                    <xdr:col>10</xdr:col>
                    <xdr:colOff>409575</xdr:colOff>
                    <xdr:row>45</xdr:row>
                    <xdr:rowOff>0</xdr:rowOff>
                  </to>
                </anchor>
              </controlPr>
            </control>
          </mc:Choice>
        </mc:AlternateContent>
        <mc:AlternateContent xmlns:mc="http://schemas.openxmlformats.org/markup-compatibility/2006">
          <mc:Choice Requires="x14">
            <control shapeId="22950" r:id="rId41" name="Check Box 422">
              <controlPr locked="0" defaultSize="0" autoFill="0" autoLine="0" autoPict="0">
                <anchor moveWithCells="1" sizeWithCells="1">
                  <from>
                    <xdr:col>10</xdr:col>
                    <xdr:colOff>295275</xdr:colOff>
                    <xdr:row>43</xdr:row>
                    <xdr:rowOff>161925</xdr:rowOff>
                  </from>
                  <to>
                    <xdr:col>10</xdr:col>
                    <xdr:colOff>609600</xdr:colOff>
                    <xdr:row>45</xdr:row>
                    <xdr:rowOff>0</xdr:rowOff>
                  </to>
                </anchor>
              </controlPr>
            </control>
          </mc:Choice>
        </mc:AlternateContent>
        <mc:AlternateContent xmlns:mc="http://schemas.openxmlformats.org/markup-compatibility/2006">
          <mc:Choice Requires="x14">
            <control shapeId="22951" r:id="rId42" name="Check Box 423">
              <controlPr locked="0" defaultSize="0" autoFill="0" autoLine="0" autoPict="0">
                <anchor moveWithCells="1" sizeWithCells="1">
                  <from>
                    <xdr:col>10</xdr:col>
                    <xdr:colOff>495300</xdr:colOff>
                    <xdr:row>43</xdr:row>
                    <xdr:rowOff>161925</xdr:rowOff>
                  </from>
                  <to>
                    <xdr:col>11</xdr:col>
                    <xdr:colOff>123825</xdr:colOff>
                    <xdr:row>45</xdr:row>
                    <xdr:rowOff>0</xdr:rowOff>
                  </to>
                </anchor>
              </controlPr>
            </control>
          </mc:Choice>
        </mc:AlternateContent>
        <mc:AlternateContent xmlns:mc="http://schemas.openxmlformats.org/markup-compatibility/2006">
          <mc:Choice Requires="x14">
            <control shapeId="22952" r:id="rId43" name="Check Box 424">
              <controlPr locked="0" defaultSize="0" autoFill="0" autoLine="0" autoPict="0">
                <anchor moveWithCells="1" sizeWithCells="1">
                  <from>
                    <xdr:col>11</xdr:col>
                    <xdr:colOff>28575</xdr:colOff>
                    <xdr:row>43</xdr:row>
                    <xdr:rowOff>161925</xdr:rowOff>
                  </from>
                  <to>
                    <xdr:col>11</xdr:col>
                    <xdr:colOff>352425</xdr:colOff>
                    <xdr:row>45</xdr:row>
                    <xdr:rowOff>0</xdr:rowOff>
                  </to>
                </anchor>
              </controlPr>
            </control>
          </mc:Choice>
        </mc:AlternateContent>
        <mc:AlternateContent xmlns:mc="http://schemas.openxmlformats.org/markup-compatibility/2006">
          <mc:Choice Requires="x14">
            <control shapeId="22953" r:id="rId44" name="Check Box 425">
              <controlPr locked="0" defaultSize="0" autoFill="0" autoLine="0" autoPict="0">
                <anchor moveWithCells="1" sizeWithCells="1">
                  <from>
                    <xdr:col>11</xdr:col>
                    <xdr:colOff>238125</xdr:colOff>
                    <xdr:row>43</xdr:row>
                    <xdr:rowOff>161925</xdr:rowOff>
                  </from>
                  <to>
                    <xdr:col>12</xdr:col>
                    <xdr:colOff>200025</xdr:colOff>
                    <xdr:row>45</xdr:row>
                    <xdr:rowOff>0</xdr:rowOff>
                  </to>
                </anchor>
              </controlPr>
            </control>
          </mc:Choice>
        </mc:AlternateContent>
        <mc:AlternateContent xmlns:mc="http://schemas.openxmlformats.org/markup-compatibility/2006">
          <mc:Choice Requires="x14">
            <control shapeId="22956" r:id="rId45" name="Check Box 428">
              <controlPr locked="0" defaultSize="0" autoFill="0" autoLine="0" autoPict="0">
                <anchor moveWithCells="1">
                  <from>
                    <xdr:col>2</xdr:col>
                    <xdr:colOff>28575</xdr:colOff>
                    <xdr:row>35</xdr:row>
                    <xdr:rowOff>152400</xdr:rowOff>
                  </from>
                  <to>
                    <xdr:col>5</xdr:col>
                    <xdr:colOff>133350</xdr:colOff>
                    <xdr:row>37</xdr:row>
                    <xdr:rowOff>38100</xdr:rowOff>
                  </to>
                </anchor>
              </controlPr>
            </control>
          </mc:Choice>
        </mc:AlternateContent>
        <mc:AlternateContent xmlns:mc="http://schemas.openxmlformats.org/markup-compatibility/2006">
          <mc:Choice Requires="x14">
            <control shapeId="22958" r:id="rId46" name="Check Box 430">
              <controlPr locked="0" defaultSize="0" autoFill="0" autoLine="0" autoPict="0">
                <anchor moveWithCells="1">
                  <from>
                    <xdr:col>12</xdr:col>
                    <xdr:colOff>133350</xdr:colOff>
                    <xdr:row>36</xdr:row>
                    <xdr:rowOff>114300</xdr:rowOff>
                  </from>
                  <to>
                    <xdr:col>16</xdr:col>
                    <xdr:colOff>228600</xdr:colOff>
                    <xdr:row>38</xdr:row>
                    <xdr:rowOff>19050</xdr:rowOff>
                  </to>
                </anchor>
              </controlPr>
            </control>
          </mc:Choice>
        </mc:AlternateContent>
        <mc:AlternateContent xmlns:mc="http://schemas.openxmlformats.org/markup-compatibility/2006">
          <mc:Choice Requires="x14">
            <control shapeId="22959" r:id="rId47" name="Check Box 431">
              <controlPr locked="0" defaultSize="0" autoFill="0" autoLine="0" autoPict="0">
                <anchor moveWithCells="1">
                  <from>
                    <xdr:col>12</xdr:col>
                    <xdr:colOff>133350</xdr:colOff>
                    <xdr:row>35</xdr:row>
                    <xdr:rowOff>133350</xdr:rowOff>
                  </from>
                  <to>
                    <xdr:col>16</xdr:col>
                    <xdr:colOff>476250</xdr:colOff>
                    <xdr:row>37</xdr:row>
                    <xdr:rowOff>19050</xdr:rowOff>
                  </to>
                </anchor>
              </controlPr>
            </control>
          </mc:Choice>
        </mc:AlternateContent>
        <mc:AlternateContent xmlns:mc="http://schemas.openxmlformats.org/markup-compatibility/2006">
          <mc:Choice Requires="x14">
            <control shapeId="22960" r:id="rId48" name="Check Box 432">
              <controlPr locked="0" defaultSize="0" autoFill="0" autoLine="0" autoPict="0">
                <anchor moveWithCells="1">
                  <from>
                    <xdr:col>12</xdr:col>
                    <xdr:colOff>123825</xdr:colOff>
                    <xdr:row>37</xdr:row>
                    <xdr:rowOff>123825</xdr:rowOff>
                  </from>
                  <to>
                    <xdr:col>16</xdr:col>
                    <xdr:colOff>466725</xdr:colOff>
                    <xdr:row>39</xdr:row>
                    <xdr:rowOff>9525</xdr:rowOff>
                  </to>
                </anchor>
              </controlPr>
            </control>
          </mc:Choice>
        </mc:AlternateContent>
        <mc:AlternateContent xmlns:mc="http://schemas.openxmlformats.org/markup-compatibility/2006">
          <mc:Choice Requires="x14">
            <control shapeId="22961" r:id="rId49" name="Check Box 433">
              <controlPr locked="0" defaultSize="0" autoFill="0" autoLine="0" autoPict="0">
                <anchor moveWithCells="1">
                  <from>
                    <xdr:col>2</xdr:col>
                    <xdr:colOff>28575</xdr:colOff>
                    <xdr:row>37</xdr:row>
                    <xdr:rowOff>152400</xdr:rowOff>
                  </from>
                  <to>
                    <xdr:col>5</xdr:col>
                    <xdr:colOff>171450</xdr:colOff>
                    <xdr:row>39</xdr:row>
                    <xdr:rowOff>38100</xdr:rowOff>
                  </to>
                </anchor>
              </controlPr>
            </control>
          </mc:Choice>
        </mc:AlternateContent>
        <mc:AlternateContent xmlns:mc="http://schemas.openxmlformats.org/markup-compatibility/2006">
          <mc:Choice Requires="x14">
            <control shapeId="22962" r:id="rId50" name="Check Box 434">
              <controlPr locked="0" defaultSize="0" autoFill="0" autoLine="0" autoPict="0">
                <anchor moveWithCells="1">
                  <from>
                    <xdr:col>12</xdr:col>
                    <xdr:colOff>123825</xdr:colOff>
                    <xdr:row>38</xdr:row>
                    <xdr:rowOff>123825</xdr:rowOff>
                  </from>
                  <to>
                    <xdr:col>17</xdr:col>
                    <xdr:colOff>180975</xdr:colOff>
                    <xdr:row>40</xdr:row>
                    <xdr:rowOff>9525</xdr:rowOff>
                  </to>
                </anchor>
              </controlPr>
            </control>
          </mc:Choice>
        </mc:AlternateContent>
        <mc:AlternateContent xmlns:mc="http://schemas.openxmlformats.org/markup-compatibility/2006">
          <mc:Choice Requires="x14">
            <control shapeId="23405" r:id="rId51" name="Check Box 877">
              <controlPr locked="0" defaultSize="0" autoFill="0" autoLine="0" autoPict="0">
                <anchor moveWithCells="1">
                  <from>
                    <xdr:col>1</xdr:col>
                    <xdr:colOff>47625</xdr:colOff>
                    <xdr:row>45</xdr:row>
                    <xdr:rowOff>0</xdr:rowOff>
                  </from>
                  <to>
                    <xdr:col>1</xdr:col>
                    <xdr:colOff>381000</xdr:colOff>
                    <xdr:row>46</xdr:row>
                    <xdr:rowOff>47625</xdr:rowOff>
                  </to>
                </anchor>
              </controlPr>
            </control>
          </mc:Choice>
        </mc:AlternateContent>
        <mc:AlternateContent xmlns:mc="http://schemas.openxmlformats.org/markup-compatibility/2006">
          <mc:Choice Requires="x14">
            <control shapeId="23409" r:id="rId52" name="Check Box 881">
              <controlPr locked="0" defaultSize="0" autoFill="0" autoLine="0" autoPict="0">
                <anchor moveWithCells="1">
                  <from>
                    <xdr:col>2</xdr:col>
                    <xdr:colOff>0</xdr:colOff>
                    <xdr:row>47</xdr:row>
                    <xdr:rowOff>0</xdr:rowOff>
                  </from>
                  <to>
                    <xdr:col>8</xdr:col>
                    <xdr:colOff>28575</xdr:colOff>
                    <xdr:row>48</xdr:row>
                    <xdr:rowOff>66675</xdr:rowOff>
                  </to>
                </anchor>
              </controlPr>
            </control>
          </mc:Choice>
        </mc:AlternateContent>
        <mc:AlternateContent xmlns:mc="http://schemas.openxmlformats.org/markup-compatibility/2006">
          <mc:Choice Requires="x14">
            <control shapeId="23410" r:id="rId53" name="Check Box 882">
              <controlPr locked="0" defaultSize="0" autoFill="0" autoLine="0" autoPict="0">
                <anchor moveWithCells="1">
                  <from>
                    <xdr:col>2</xdr:col>
                    <xdr:colOff>0</xdr:colOff>
                    <xdr:row>47</xdr:row>
                    <xdr:rowOff>161925</xdr:rowOff>
                  </from>
                  <to>
                    <xdr:col>5</xdr:col>
                    <xdr:colOff>276225</xdr:colOff>
                    <xdr:row>49</xdr:row>
                    <xdr:rowOff>47625</xdr:rowOff>
                  </to>
                </anchor>
              </controlPr>
            </control>
          </mc:Choice>
        </mc:AlternateContent>
        <mc:AlternateContent xmlns:mc="http://schemas.openxmlformats.org/markup-compatibility/2006">
          <mc:Choice Requires="x14">
            <control shapeId="23413" r:id="rId54" name="Check Box 885">
              <controlPr locked="0" defaultSize="0" autoFill="0" autoLine="0" autoPict="0">
                <anchor moveWithCells="1">
                  <from>
                    <xdr:col>9</xdr:col>
                    <xdr:colOff>47625</xdr:colOff>
                    <xdr:row>50</xdr:row>
                    <xdr:rowOff>142875</xdr:rowOff>
                  </from>
                  <to>
                    <xdr:col>10</xdr:col>
                    <xdr:colOff>238125</xdr:colOff>
                    <xdr:row>52</xdr:row>
                    <xdr:rowOff>28575</xdr:rowOff>
                  </to>
                </anchor>
              </controlPr>
            </control>
          </mc:Choice>
        </mc:AlternateContent>
        <mc:AlternateContent xmlns:mc="http://schemas.openxmlformats.org/markup-compatibility/2006">
          <mc:Choice Requires="x14">
            <control shapeId="23414" r:id="rId55" name="Check Box 886">
              <controlPr locked="0" defaultSize="0" autoFill="0" autoLine="0" autoPict="0">
                <anchor moveWithCells="1">
                  <from>
                    <xdr:col>10</xdr:col>
                    <xdr:colOff>76200</xdr:colOff>
                    <xdr:row>50</xdr:row>
                    <xdr:rowOff>142875</xdr:rowOff>
                  </from>
                  <to>
                    <xdr:col>10</xdr:col>
                    <xdr:colOff>523875</xdr:colOff>
                    <xdr:row>52</xdr:row>
                    <xdr:rowOff>28575</xdr:rowOff>
                  </to>
                </anchor>
              </controlPr>
            </control>
          </mc:Choice>
        </mc:AlternateContent>
        <mc:AlternateContent xmlns:mc="http://schemas.openxmlformats.org/markup-compatibility/2006">
          <mc:Choice Requires="x14">
            <control shapeId="23415" r:id="rId56" name="Check Box 887">
              <controlPr locked="0" defaultSize="0" autoFill="0" autoLine="0" autoPict="0">
                <anchor moveWithCells="1">
                  <from>
                    <xdr:col>10</xdr:col>
                    <xdr:colOff>466725</xdr:colOff>
                    <xdr:row>50</xdr:row>
                    <xdr:rowOff>142875</xdr:rowOff>
                  </from>
                  <to>
                    <xdr:col>11</xdr:col>
                    <xdr:colOff>257175</xdr:colOff>
                    <xdr:row>52</xdr:row>
                    <xdr:rowOff>28575</xdr:rowOff>
                  </to>
                </anchor>
              </controlPr>
            </control>
          </mc:Choice>
        </mc:AlternateContent>
        <mc:AlternateContent xmlns:mc="http://schemas.openxmlformats.org/markup-compatibility/2006">
          <mc:Choice Requires="x14">
            <control shapeId="793210" r:id="rId57" name="Check Box 1658">
              <controlPr locked="0" defaultSize="0" autoFill="0" autoLine="0" autoPict="0">
                <anchor moveWithCells="1">
                  <from>
                    <xdr:col>6</xdr:col>
                    <xdr:colOff>57150</xdr:colOff>
                    <xdr:row>34</xdr:row>
                    <xdr:rowOff>152400</xdr:rowOff>
                  </from>
                  <to>
                    <xdr:col>9</xdr:col>
                    <xdr:colOff>85725</xdr:colOff>
                    <xdr:row>36</xdr:row>
                    <xdr:rowOff>38100</xdr:rowOff>
                  </to>
                </anchor>
              </controlPr>
            </control>
          </mc:Choice>
        </mc:AlternateContent>
        <mc:AlternateContent xmlns:mc="http://schemas.openxmlformats.org/markup-compatibility/2006">
          <mc:Choice Requires="x14">
            <control shapeId="793211" r:id="rId58" name="Check Box 1659">
              <controlPr locked="0" defaultSize="0" autoFill="0" autoLine="0" autoPict="0">
                <anchor moveWithCells="1">
                  <from>
                    <xdr:col>6</xdr:col>
                    <xdr:colOff>57150</xdr:colOff>
                    <xdr:row>35</xdr:row>
                    <xdr:rowOff>152400</xdr:rowOff>
                  </from>
                  <to>
                    <xdr:col>10</xdr:col>
                    <xdr:colOff>476250</xdr:colOff>
                    <xdr:row>37</xdr:row>
                    <xdr:rowOff>38100</xdr:rowOff>
                  </to>
                </anchor>
              </controlPr>
            </control>
          </mc:Choice>
        </mc:AlternateContent>
        <mc:AlternateContent xmlns:mc="http://schemas.openxmlformats.org/markup-compatibility/2006">
          <mc:Choice Requires="x14">
            <control shapeId="793212" r:id="rId59" name="Check Box 1660">
              <controlPr locked="0" defaultSize="0" autoFill="0" autoLine="0" autoPict="0">
                <anchor moveWithCells="1">
                  <from>
                    <xdr:col>6</xdr:col>
                    <xdr:colOff>57150</xdr:colOff>
                    <xdr:row>36</xdr:row>
                    <xdr:rowOff>152400</xdr:rowOff>
                  </from>
                  <to>
                    <xdr:col>12</xdr:col>
                    <xdr:colOff>95250</xdr:colOff>
                    <xdr:row>38</xdr:row>
                    <xdr:rowOff>38100</xdr:rowOff>
                  </to>
                </anchor>
              </controlPr>
            </control>
          </mc:Choice>
        </mc:AlternateContent>
        <mc:AlternateContent xmlns:mc="http://schemas.openxmlformats.org/markup-compatibility/2006">
          <mc:Choice Requires="x14">
            <control shapeId="793213" r:id="rId60" name="Check Box 1661">
              <controlPr locked="0" defaultSize="0" autoFill="0" autoLine="0" autoPict="0">
                <anchor moveWithCells="1">
                  <from>
                    <xdr:col>2</xdr:col>
                    <xdr:colOff>0</xdr:colOff>
                    <xdr:row>48</xdr:row>
                    <xdr:rowOff>142875</xdr:rowOff>
                  </from>
                  <to>
                    <xdr:col>5</xdr:col>
                    <xdr:colOff>314325</xdr:colOff>
                    <xdr:row>50</xdr:row>
                    <xdr:rowOff>28575</xdr:rowOff>
                  </to>
                </anchor>
              </controlPr>
            </control>
          </mc:Choice>
        </mc:AlternateContent>
        <mc:AlternateContent xmlns:mc="http://schemas.openxmlformats.org/markup-compatibility/2006">
          <mc:Choice Requires="x14">
            <control shapeId="793214" r:id="rId61" name="Check Box 1662">
              <controlPr locked="0" defaultSize="0" autoFill="0" autoLine="0" autoPict="0">
                <anchor moveWithCells="1">
                  <from>
                    <xdr:col>2</xdr:col>
                    <xdr:colOff>0</xdr:colOff>
                    <xdr:row>49</xdr:row>
                    <xdr:rowOff>123825</xdr:rowOff>
                  </from>
                  <to>
                    <xdr:col>4</xdr:col>
                    <xdr:colOff>57150</xdr:colOff>
                    <xdr:row>51</xdr:row>
                    <xdr:rowOff>28575</xdr:rowOff>
                  </to>
                </anchor>
              </controlPr>
            </control>
          </mc:Choice>
        </mc:AlternateContent>
        <mc:AlternateContent xmlns:mc="http://schemas.openxmlformats.org/markup-compatibility/2006">
          <mc:Choice Requires="x14">
            <control shapeId="2965428" r:id="rId62" name="Check Box 4020">
              <controlPr locked="0" defaultSize="0" autoFill="0" autoLine="0" autoPict="0">
                <anchor moveWithCells="1" sizeWithCells="1">
                  <from>
                    <xdr:col>12</xdr:col>
                    <xdr:colOff>76200</xdr:colOff>
                    <xdr:row>43</xdr:row>
                    <xdr:rowOff>161925</xdr:rowOff>
                  </from>
                  <to>
                    <xdr:col>13</xdr:col>
                    <xdr:colOff>38100</xdr:colOff>
                    <xdr:row>45</xdr:row>
                    <xdr:rowOff>0</xdr:rowOff>
                  </to>
                </anchor>
              </controlPr>
            </control>
          </mc:Choice>
        </mc:AlternateContent>
        <mc:AlternateContent xmlns:mc="http://schemas.openxmlformats.org/markup-compatibility/2006">
          <mc:Choice Requires="x14">
            <control shapeId="1825988" r:id="rId63" name="Check Box 2244">
              <controlPr locked="0" defaultSize="0" autoFill="0" autoLine="0" autoPict="0">
                <anchor moveWithCells="1" sizeWithCells="1">
                  <from>
                    <xdr:col>1</xdr:col>
                    <xdr:colOff>47625</xdr:colOff>
                    <xdr:row>21</xdr:row>
                    <xdr:rowOff>152400</xdr:rowOff>
                  </from>
                  <to>
                    <xdr:col>2</xdr:col>
                    <xdr:colOff>381000</xdr:colOff>
                    <xdr:row>23</xdr:row>
                    <xdr:rowOff>38100</xdr:rowOff>
                  </to>
                </anchor>
              </controlPr>
            </control>
          </mc:Choice>
        </mc:AlternateContent>
        <mc:AlternateContent xmlns:mc="http://schemas.openxmlformats.org/markup-compatibility/2006">
          <mc:Choice Requires="x14">
            <control shapeId="1825989" r:id="rId64" name="Check Box 2245">
              <controlPr locked="0" defaultSize="0" autoFill="0" autoLine="0" autoPict="0">
                <anchor moveWithCells="1" sizeWithCells="1">
                  <from>
                    <xdr:col>2</xdr:col>
                    <xdr:colOff>333375</xdr:colOff>
                    <xdr:row>21</xdr:row>
                    <xdr:rowOff>152400</xdr:rowOff>
                  </from>
                  <to>
                    <xdr:col>3</xdr:col>
                    <xdr:colOff>209550</xdr:colOff>
                    <xdr:row>23</xdr:row>
                    <xdr:rowOff>38100</xdr:rowOff>
                  </to>
                </anchor>
              </controlPr>
            </control>
          </mc:Choice>
        </mc:AlternateContent>
        <mc:AlternateContent xmlns:mc="http://schemas.openxmlformats.org/markup-compatibility/2006">
          <mc:Choice Requires="x14">
            <control shapeId="2965429" r:id="rId65" name="Check Box 4021">
              <controlPr locked="0" defaultSize="0" autoFill="0" autoLine="0" autoPict="0">
                <anchor moveWithCells="1">
                  <from>
                    <xdr:col>2</xdr:col>
                    <xdr:colOff>28575</xdr:colOff>
                    <xdr:row>36</xdr:row>
                    <xdr:rowOff>152400</xdr:rowOff>
                  </from>
                  <to>
                    <xdr:col>5</xdr:col>
                    <xdr:colOff>133350</xdr:colOff>
                    <xdr:row>38</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B1:IW54"/>
  <sheetViews>
    <sheetView zoomScale="90" zoomScaleNormal="90" workbookViewId="0">
      <selection activeCell="N62" sqref="N62"/>
    </sheetView>
  </sheetViews>
  <sheetFormatPr defaultColWidth="8.85546875" defaultRowHeight="12.75"/>
  <cols>
    <col min="1" max="1" width="3.42578125" style="2" customWidth="1"/>
    <col min="2" max="2" width="4.5703125" style="2" customWidth="1"/>
    <col min="3" max="3" width="13.85546875" style="2" customWidth="1"/>
    <col min="4" max="4" width="12" style="2" customWidth="1"/>
    <col min="5" max="6" width="12" style="4" customWidth="1"/>
    <col min="7" max="8" width="12" style="2" customWidth="1"/>
    <col min="9" max="9" width="12" style="8" customWidth="1"/>
    <col min="10" max="11" width="12" style="2" customWidth="1"/>
    <col min="12" max="12" width="6.140625" style="2" customWidth="1"/>
    <col min="13" max="13" width="3.140625" style="2" customWidth="1"/>
    <col min="14" max="14" width="3.85546875" style="2" customWidth="1"/>
    <col min="15" max="16384" width="8.85546875" style="2"/>
  </cols>
  <sheetData>
    <row r="1" spans="2:257">
      <c r="B1" s="1089" t="s">
        <v>169</v>
      </c>
      <c r="C1" s="1090"/>
      <c r="D1" s="1090"/>
      <c r="E1" s="1090"/>
      <c r="F1" s="1090"/>
      <c r="G1" s="1090"/>
      <c r="H1" s="1090"/>
      <c r="I1" s="1090"/>
      <c r="J1" s="1090"/>
      <c r="K1" s="1090"/>
      <c r="L1" s="1090"/>
      <c r="M1" s="1090"/>
      <c r="N1" s="1091"/>
    </row>
    <row r="2" spans="2:257">
      <c r="B2" s="1092"/>
      <c r="C2" s="1093"/>
      <c r="D2" s="1093"/>
      <c r="E2" s="1093"/>
      <c r="F2" s="1093"/>
      <c r="G2" s="1093"/>
      <c r="H2" s="1093"/>
      <c r="I2" s="1093"/>
      <c r="J2" s="1093"/>
      <c r="K2" s="1093"/>
      <c r="L2" s="1093"/>
      <c r="M2" s="1093"/>
      <c r="N2" s="1094"/>
    </row>
    <row r="3" spans="2:257">
      <c r="B3" s="1092"/>
      <c r="C3" s="1093"/>
      <c r="D3" s="1093"/>
      <c r="E3" s="1093"/>
      <c r="F3" s="1093"/>
      <c r="G3" s="1093"/>
      <c r="H3" s="1093"/>
      <c r="I3" s="1093"/>
      <c r="J3" s="1093"/>
      <c r="K3" s="1093"/>
      <c r="L3" s="1093"/>
      <c r="M3" s="1093"/>
      <c r="N3" s="1094"/>
    </row>
    <row r="4" spans="2:257">
      <c r="B4" s="1092"/>
      <c r="C4" s="1093"/>
      <c r="D4" s="1093"/>
      <c r="E4" s="1093"/>
      <c r="F4" s="1093"/>
      <c r="G4" s="1093"/>
      <c r="H4" s="1093"/>
      <c r="I4" s="1093"/>
      <c r="J4" s="1093"/>
      <c r="K4" s="1093"/>
      <c r="L4" s="1093"/>
      <c r="M4" s="1093"/>
      <c r="N4" s="1094"/>
    </row>
    <row r="5" spans="2:257">
      <c r="B5" s="1095"/>
      <c r="C5" s="1096"/>
      <c r="D5" s="1096"/>
      <c r="E5" s="1096"/>
      <c r="F5" s="1096"/>
      <c r="G5" s="1096"/>
      <c r="H5" s="1096"/>
      <c r="I5" s="1096"/>
      <c r="J5" s="1096"/>
      <c r="K5" s="1096"/>
      <c r="L5" s="1096"/>
      <c r="M5" s="1096"/>
      <c r="N5" s="1097"/>
    </row>
    <row r="6" spans="2:257" ht="20.25">
      <c r="B6" s="752"/>
      <c r="C6" s="1103" t="s">
        <v>170</v>
      </c>
      <c r="D6" s="1103"/>
      <c r="E6" s="1103"/>
      <c r="F6" s="1103"/>
      <c r="G6" s="1103"/>
      <c r="H6" s="1103"/>
      <c r="I6" s="1103"/>
      <c r="J6" s="1103"/>
      <c r="K6" s="1103"/>
      <c r="L6" s="1103"/>
      <c r="M6" s="1103"/>
      <c r="N6" s="1104"/>
    </row>
    <row r="7" spans="2:257">
      <c r="B7" s="349"/>
      <c r="C7" s="323"/>
      <c r="D7" s="753"/>
      <c r="E7" s="753"/>
      <c r="F7" s="753"/>
      <c r="G7" s="753"/>
      <c r="H7" s="753"/>
      <c r="I7" s="754"/>
      <c r="J7" s="753"/>
      <c r="K7" s="753"/>
      <c r="L7" s="753"/>
      <c r="M7" s="753"/>
      <c r="N7" s="755"/>
      <c r="P7" s="9"/>
      <c r="Q7" s="3"/>
    </row>
    <row r="8" spans="2:257">
      <c r="B8" s="349"/>
      <c r="C8" s="756"/>
      <c r="D8" s="753"/>
      <c r="E8" s="753"/>
      <c r="F8" s="753"/>
      <c r="G8" s="753"/>
      <c r="H8" s="753"/>
      <c r="I8" s="754"/>
      <c r="J8" s="753"/>
      <c r="K8" s="753"/>
      <c r="L8" s="753"/>
      <c r="M8" s="753"/>
      <c r="N8" s="755"/>
    </row>
    <row r="9" spans="2:257">
      <c r="B9" s="349"/>
      <c r="C9" s="756"/>
      <c r="D9" s="757"/>
      <c r="E9" s="757"/>
      <c r="F9" s="757"/>
      <c r="G9" s="757"/>
      <c r="H9" s="757"/>
      <c r="I9" s="754"/>
      <c r="J9" s="758"/>
      <c r="K9" s="758"/>
      <c r="L9" s="758"/>
      <c r="M9" s="758"/>
      <c r="N9" s="350"/>
    </row>
    <row r="10" spans="2:257" ht="14.25">
      <c r="B10" s="759"/>
      <c r="C10" s="760" t="s">
        <v>72</v>
      </c>
      <c r="D10" s="761"/>
      <c r="E10" s="1105"/>
      <c r="F10" s="1105"/>
      <c r="G10" s="1105"/>
      <c r="H10" s="1105"/>
      <c r="I10" s="1105"/>
      <c r="J10" s="762"/>
      <c r="K10" s="762"/>
      <c r="L10" s="763"/>
      <c r="M10" s="763"/>
      <c r="N10" s="764"/>
      <c r="P10" s="9"/>
      <c r="Q10" s="3"/>
    </row>
    <row r="11" spans="2:257" ht="14.25">
      <c r="B11" s="583"/>
      <c r="C11" s="760" t="s">
        <v>74</v>
      </c>
      <c r="D11" s="765"/>
      <c r="E11" s="1098"/>
      <c r="F11" s="1098"/>
      <c r="G11" s="1098"/>
      <c r="H11" s="1098"/>
      <c r="I11" s="1098"/>
      <c r="J11" s="762"/>
      <c r="K11" s="762"/>
      <c r="L11" s="766"/>
      <c r="M11" s="766"/>
      <c r="N11" s="767"/>
    </row>
    <row r="12" spans="2:257" ht="14.25">
      <c r="B12" s="583"/>
      <c r="C12" s="760" t="s">
        <v>71</v>
      </c>
      <c r="D12" s="768"/>
      <c r="E12" s="1098"/>
      <c r="F12" s="1098"/>
      <c r="G12" s="1098"/>
      <c r="H12" s="1098"/>
      <c r="I12" s="1098"/>
      <c r="J12" s="585"/>
      <c r="K12" s="585"/>
      <c r="L12" s="584"/>
      <c r="M12" s="584"/>
      <c r="N12" s="586"/>
    </row>
    <row r="13" spans="2:257" ht="14.25">
      <c r="B13" s="583"/>
      <c r="C13" s="760" t="s">
        <v>171</v>
      </c>
      <c r="D13" s="769"/>
      <c r="E13" s="1106"/>
      <c r="F13" s="1106"/>
      <c r="G13" s="1106"/>
      <c r="H13" s="1106"/>
      <c r="I13" s="1106"/>
      <c r="J13" s="770"/>
      <c r="K13" s="585"/>
      <c r="L13" s="584"/>
      <c r="M13" s="584"/>
      <c r="N13" s="586"/>
    </row>
    <row r="14" spans="2:257">
      <c r="B14" s="771"/>
      <c r="C14" s="323"/>
      <c r="D14" s="769"/>
      <c r="E14" s="769"/>
      <c r="F14" s="769"/>
      <c r="G14" s="769"/>
      <c r="H14" s="772"/>
      <c r="I14" s="773"/>
      <c r="J14" s="773"/>
      <c r="K14" s="773"/>
      <c r="L14" s="769"/>
      <c r="M14" s="769"/>
      <c r="N14" s="774"/>
    </row>
    <row r="15" spans="2:257" ht="14.25">
      <c r="B15" s="771"/>
      <c r="C15" s="760" t="s">
        <v>172</v>
      </c>
      <c r="D15" s="769"/>
      <c r="E15" s="1106"/>
      <c r="F15" s="1106"/>
      <c r="G15" s="1106"/>
      <c r="H15" s="1106"/>
      <c r="I15" s="1106"/>
      <c r="J15" s="770"/>
      <c r="K15" s="770"/>
      <c r="L15" s="769"/>
      <c r="M15" s="769"/>
      <c r="N15" s="774"/>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row>
    <row r="16" spans="2:257" ht="15">
      <c r="B16" s="775"/>
      <c r="C16" s="760" t="s">
        <v>173</v>
      </c>
      <c r="D16" s="776"/>
      <c r="E16" s="1098"/>
      <c r="F16" s="1098"/>
      <c r="G16" s="1098"/>
      <c r="H16" s="1098"/>
      <c r="I16" s="1098"/>
      <c r="J16" s="777"/>
      <c r="K16" s="778" t="s">
        <v>174</v>
      </c>
      <c r="L16" s="659"/>
      <c r="M16" s="659"/>
      <c r="N16" s="779"/>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row>
    <row r="17" spans="2:257" ht="15">
      <c r="B17" s="780"/>
      <c r="C17" s="781"/>
      <c r="D17" s="781"/>
      <c r="E17" s="782"/>
      <c r="F17" s="782"/>
      <c r="G17" s="783"/>
      <c r="H17" s="784"/>
      <c r="I17" s="777"/>
      <c r="J17" s="777"/>
      <c r="K17" s="777"/>
      <c r="L17" s="784"/>
      <c r="M17" s="784"/>
      <c r="N17" s="779"/>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row>
    <row r="18" spans="2:257" ht="15">
      <c r="B18" s="780"/>
      <c r="C18" s="776"/>
      <c r="D18" s="776"/>
      <c r="E18" s="784"/>
      <c r="F18" s="784"/>
      <c r="G18" s="785"/>
      <c r="H18" s="784"/>
      <c r="I18" s="777"/>
      <c r="J18" s="777"/>
      <c r="K18" s="777"/>
      <c r="L18" s="784"/>
      <c r="M18" s="784"/>
      <c r="N18" s="779"/>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row>
    <row r="19" spans="2:257" ht="15">
      <c r="B19" s="780"/>
      <c r="C19" s="786" t="s">
        <v>175</v>
      </c>
      <c r="D19" s="776"/>
      <c r="E19" s="784"/>
      <c r="F19" s="784"/>
      <c r="G19" s="785"/>
      <c r="H19" s="784"/>
      <c r="I19" s="777"/>
      <c r="J19" s="777"/>
      <c r="K19" s="777"/>
      <c r="L19" s="784"/>
      <c r="M19" s="784"/>
      <c r="N19" s="779"/>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c r="IW19" s="15"/>
    </row>
    <row r="20" spans="2:257" ht="15">
      <c r="B20" s="780"/>
      <c r="C20" s="776"/>
      <c r="D20" s="776"/>
      <c r="E20" s="784"/>
      <c r="F20" s="784"/>
      <c r="G20" s="785"/>
      <c r="H20" s="784"/>
      <c r="I20" s="777"/>
      <c r="J20" s="777"/>
      <c r="K20" s="777"/>
      <c r="L20" s="784"/>
      <c r="M20" s="784"/>
      <c r="N20" s="779"/>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row>
    <row r="21" spans="2:257" ht="15">
      <c r="B21" s="780"/>
      <c r="C21" s="787" t="s">
        <v>176</v>
      </c>
      <c r="D21" s="788"/>
      <c r="E21" s="789"/>
      <c r="F21" s="789"/>
      <c r="G21" s="790"/>
      <c r="H21" s="789"/>
      <c r="I21" s="778"/>
      <c r="J21" s="777"/>
      <c r="K21" s="777"/>
      <c r="L21" s="784"/>
      <c r="M21" s="784"/>
      <c r="N21" s="779"/>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row>
    <row r="22" spans="2:257" ht="15">
      <c r="B22" s="780"/>
      <c r="C22" s="787" t="s">
        <v>177</v>
      </c>
      <c r="D22" s="788"/>
      <c r="E22" s="789"/>
      <c r="F22" s="789"/>
      <c r="G22" s="790"/>
      <c r="H22" s="789"/>
      <c r="I22" s="778"/>
      <c r="J22" s="777"/>
      <c r="K22" s="777"/>
      <c r="L22" s="784"/>
      <c r="M22" s="784"/>
      <c r="N22" s="779"/>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row>
    <row r="23" spans="2:257" ht="15">
      <c r="B23" s="780"/>
      <c r="C23" s="787" t="s">
        <v>178</v>
      </c>
      <c r="D23" s="788"/>
      <c r="E23" s="789"/>
      <c r="F23" s="789"/>
      <c r="G23" s="790"/>
      <c r="H23" s="789"/>
      <c r="I23" s="778"/>
      <c r="J23" s="777"/>
      <c r="K23" s="777"/>
      <c r="L23" s="784"/>
      <c r="M23" s="784"/>
      <c r="N23" s="779"/>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c r="IU23" s="15"/>
      <c r="IV23" s="15"/>
      <c r="IW23" s="15"/>
    </row>
    <row r="24" spans="2:257" ht="15">
      <c r="B24" s="780"/>
      <c r="C24" s="787" t="s">
        <v>179</v>
      </c>
      <c r="D24" s="788"/>
      <c r="E24" s="789"/>
      <c r="F24" s="789"/>
      <c r="G24" s="790"/>
      <c r="H24" s="789"/>
      <c r="I24" s="778"/>
      <c r="J24" s="777"/>
      <c r="K24" s="777"/>
      <c r="L24" s="784"/>
      <c r="M24" s="784"/>
      <c r="N24" s="779"/>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c r="IU24" s="15"/>
      <c r="IV24" s="15"/>
      <c r="IW24" s="15"/>
    </row>
    <row r="25" spans="2:257" ht="15">
      <c r="B25" s="780"/>
      <c r="C25" s="787" t="s">
        <v>180</v>
      </c>
      <c r="D25" s="788"/>
      <c r="E25" s="789"/>
      <c r="F25" s="789"/>
      <c r="G25" s="790"/>
      <c r="H25" s="789"/>
      <c r="I25" s="778"/>
      <c r="J25" s="777"/>
      <c r="K25" s="777"/>
      <c r="L25" s="784"/>
      <c r="M25" s="784"/>
      <c r="N25" s="779"/>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c r="IQ25" s="15"/>
      <c r="IR25" s="15"/>
      <c r="IS25" s="15"/>
      <c r="IT25" s="15"/>
      <c r="IU25" s="15"/>
      <c r="IV25" s="15"/>
      <c r="IW25" s="15"/>
    </row>
    <row r="26" spans="2:257" ht="15">
      <c r="B26" s="780"/>
      <c r="C26" s="787" t="s">
        <v>181</v>
      </c>
      <c r="D26" s="788"/>
      <c r="E26" s="789"/>
      <c r="F26" s="789"/>
      <c r="G26" s="790"/>
      <c r="H26" s="789"/>
      <c r="I26" s="778"/>
      <c r="J26" s="777"/>
      <c r="K26" s="777"/>
      <c r="L26" s="784"/>
      <c r="M26" s="784"/>
      <c r="N26" s="779"/>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c r="IU26" s="15"/>
      <c r="IV26" s="15"/>
      <c r="IW26" s="15"/>
    </row>
    <row r="27" spans="2:257" ht="15">
      <c r="B27" s="780"/>
      <c r="C27" s="787" t="s">
        <v>182</v>
      </c>
      <c r="D27" s="789"/>
      <c r="E27" s="789"/>
      <c r="F27" s="789"/>
      <c r="G27" s="790"/>
      <c r="H27" s="789"/>
      <c r="I27" s="778"/>
      <c r="J27" s="777"/>
      <c r="K27" s="777"/>
      <c r="L27" s="784"/>
      <c r="M27" s="784"/>
      <c r="N27" s="779"/>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c r="II27" s="15"/>
      <c r="IJ27" s="15"/>
      <c r="IK27" s="15"/>
      <c r="IL27" s="15"/>
      <c r="IM27" s="15"/>
      <c r="IN27" s="15"/>
      <c r="IO27" s="15"/>
      <c r="IP27" s="15"/>
      <c r="IQ27" s="15"/>
      <c r="IR27" s="15"/>
      <c r="IS27" s="15"/>
      <c r="IT27" s="15"/>
      <c r="IU27" s="15"/>
      <c r="IV27" s="15"/>
      <c r="IW27" s="15"/>
    </row>
    <row r="28" spans="2:257" ht="15">
      <c r="B28" s="780"/>
      <c r="C28" s="787" t="s">
        <v>117</v>
      </c>
      <c r="D28" s="789"/>
      <c r="E28" s="789"/>
      <c r="F28" s="789"/>
      <c r="G28" s="790"/>
      <c r="H28" s="789"/>
      <c r="I28" s="778"/>
      <c r="J28" s="777"/>
      <c r="K28" s="777"/>
      <c r="L28" s="784"/>
      <c r="M28" s="784"/>
      <c r="N28" s="779"/>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c r="IA28" s="15"/>
      <c r="IB28" s="15"/>
      <c r="IC28" s="15"/>
      <c r="ID28" s="15"/>
      <c r="IE28" s="15"/>
      <c r="IF28" s="15"/>
      <c r="IG28" s="15"/>
      <c r="IH28" s="15"/>
      <c r="II28" s="15"/>
      <c r="IJ28" s="15"/>
      <c r="IK28" s="15"/>
      <c r="IL28" s="15"/>
      <c r="IM28" s="15"/>
      <c r="IN28" s="15"/>
      <c r="IO28" s="15"/>
      <c r="IP28" s="15"/>
      <c r="IQ28" s="15"/>
      <c r="IR28" s="15"/>
      <c r="IS28" s="15"/>
      <c r="IT28" s="15"/>
      <c r="IU28" s="15"/>
      <c r="IV28" s="15"/>
      <c r="IW28" s="15"/>
    </row>
    <row r="29" spans="2:257" ht="15">
      <c r="B29" s="780"/>
      <c r="C29" s="791" t="s">
        <v>183</v>
      </c>
      <c r="E29" s="784"/>
      <c r="F29" s="784"/>
      <c r="H29" s="784"/>
      <c r="I29" s="777"/>
      <c r="J29" s="777"/>
      <c r="K29" s="777"/>
      <c r="L29" s="784"/>
      <c r="M29" s="784"/>
      <c r="N29" s="779"/>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c r="IB29" s="15"/>
      <c r="IC29" s="15"/>
      <c r="ID29" s="15"/>
      <c r="IE29" s="15"/>
      <c r="IF29" s="15"/>
      <c r="IG29" s="15"/>
      <c r="IH29" s="15"/>
      <c r="II29" s="15"/>
      <c r="IJ29" s="15"/>
      <c r="IK29" s="15"/>
      <c r="IL29" s="15"/>
      <c r="IM29" s="15"/>
      <c r="IN29" s="15"/>
      <c r="IO29" s="15"/>
      <c r="IP29" s="15"/>
      <c r="IQ29" s="15"/>
      <c r="IR29" s="15"/>
      <c r="IS29" s="15"/>
      <c r="IT29" s="15"/>
      <c r="IU29" s="15"/>
      <c r="IV29" s="15"/>
      <c r="IW29" s="15"/>
    </row>
    <row r="30" spans="2:257" ht="15">
      <c r="B30" s="780"/>
      <c r="C30" s="791"/>
      <c r="E30" s="784"/>
      <c r="F30" s="784"/>
      <c r="H30" s="784"/>
      <c r="I30" s="777"/>
      <c r="J30" s="777"/>
      <c r="K30" s="777"/>
      <c r="L30" s="784"/>
      <c r="M30" s="784"/>
      <c r="N30" s="779"/>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15"/>
      <c r="HK30" s="15"/>
      <c r="HL30" s="15"/>
      <c r="HM30" s="15"/>
      <c r="HN30" s="15"/>
      <c r="HO30" s="15"/>
      <c r="HP30" s="15"/>
      <c r="HQ30" s="15"/>
      <c r="HR30" s="15"/>
      <c r="HS30" s="15"/>
      <c r="HT30" s="15"/>
      <c r="HU30" s="15"/>
      <c r="HV30" s="15"/>
      <c r="HW30" s="15"/>
      <c r="HX30" s="15"/>
      <c r="HY30" s="15"/>
      <c r="HZ30" s="15"/>
      <c r="IA30" s="15"/>
      <c r="IB30" s="15"/>
      <c r="IC30" s="15"/>
      <c r="ID30" s="15"/>
      <c r="IE30" s="15"/>
      <c r="IF30" s="15"/>
      <c r="IG30" s="15"/>
      <c r="IH30" s="15"/>
      <c r="II30" s="15"/>
      <c r="IJ30" s="15"/>
      <c r="IK30" s="15"/>
      <c r="IL30" s="15"/>
      <c r="IM30" s="15"/>
      <c r="IN30" s="15"/>
      <c r="IO30" s="15"/>
      <c r="IP30" s="15"/>
      <c r="IQ30" s="15"/>
      <c r="IR30" s="15"/>
      <c r="IS30" s="15"/>
      <c r="IT30" s="15"/>
      <c r="IU30" s="15"/>
      <c r="IV30" s="15"/>
      <c r="IW30" s="15"/>
    </row>
    <row r="31" spans="2:257" ht="15">
      <c r="B31" s="780"/>
      <c r="C31" s="760" t="s">
        <v>184</v>
      </c>
      <c r="D31" s="788"/>
      <c r="E31" s="789"/>
      <c r="F31" s="789"/>
      <c r="G31" s="790"/>
      <c r="H31" s="789"/>
      <c r="I31" s="778"/>
      <c r="J31" s="778"/>
      <c r="K31" s="778"/>
      <c r="L31" s="789"/>
      <c r="M31" s="789"/>
      <c r="N31" s="779"/>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c r="HH31" s="15"/>
      <c r="HI31" s="15"/>
      <c r="HJ31" s="15"/>
      <c r="HK31" s="15"/>
      <c r="HL31" s="15"/>
      <c r="HM31" s="15"/>
      <c r="HN31" s="15"/>
      <c r="HO31" s="15"/>
      <c r="HP31" s="15"/>
      <c r="HQ31" s="15"/>
      <c r="HR31" s="15"/>
      <c r="HS31" s="15"/>
      <c r="HT31" s="15"/>
      <c r="HU31" s="15"/>
      <c r="HV31" s="15"/>
      <c r="HW31" s="15"/>
      <c r="HX31" s="15"/>
      <c r="HY31" s="15"/>
      <c r="HZ31" s="15"/>
      <c r="IA31" s="15"/>
      <c r="IB31" s="15"/>
      <c r="IC31" s="15"/>
      <c r="ID31" s="15"/>
      <c r="IE31" s="15"/>
      <c r="IF31" s="15"/>
      <c r="IG31" s="15"/>
      <c r="IH31" s="15"/>
      <c r="II31" s="15"/>
      <c r="IJ31" s="15"/>
      <c r="IK31" s="15"/>
      <c r="IL31" s="15"/>
      <c r="IM31" s="15"/>
      <c r="IN31" s="15"/>
      <c r="IO31" s="15"/>
      <c r="IP31" s="15"/>
      <c r="IQ31" s="15"/>
      <c r="IR31" s="15"/>
      <c r="IS31" s="15"/>
      <c r="IT31" s="15"/>
      <c r="IU31" s="15"/>
      <c r="IV31" s="15"/>
      <c r="IW31" s="15"/>
    </row>
    <row r="32" spans="2:257" ht="15">
      <c r="B32" s="780"/>
      <c r="C32" s="760"/>
      <c r="D32" s="788"/>
      <c r="E32" s="789"/>
      <c r="F32" s="789"/>
      <c r="G32" s="790"/>
      <c r="H32" s="789"/>
      <c r="I32" s="778"/>
      <c r="J32" s="778"/>
      <c r="K32" s="778"/>
      <c r="L32" s="789"/>
      <c r="M32" s="789"/>
      <c r="N32" s="779"/>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15"/>
      <c r="HK32" s="15"/>
      <c r="HL32" s="15"/>
      <c r="HM32" s="15"/>
      <c r="HN32" s="15"/>
      <c r="HO32" s="15"/>
      <c r="HP32" s="15"/>
      <c r="HQ32" s="15"/>
      <c r="HR32" s="15"/>
      <c r="HS32" s="15"/>
      <c r="HT32" s="15"/>
      <c r="HU32" s="15"/>
      <c r="HV32" s="15"/>
      <c r="HW32" s="15"/>
      <c r="HX32" s="15"/>
      <c r="HY32" s="15"/>
      <c r="HZ32" s="15"/>
      <c r="IA32" s="15"/>
      <c r="IB32" s="15"/>
      <c r="IC32" s="15"/>
      <c r="ID32" s="15"/>
      <c r="IE32" s="15"/>
      <c r="IF32" s="15"/>
      <c r="IG32" s="15"/>
      <c r="IH32" s="15"/>
      <c r="II32" s="15"/>
      <c r="IJ32" s="15"/>
      <c r="IK32" s="15"/>
      <c r="IL32" s="15"/>
      <c r="IM32" s="15"/>
      <c r="IN32" s="15"/>
      <c r="IO32" s="15"/>
      <c r="IP32" s="15"/>
      <c r="IQ32" s="15"/>
      <c r="IR32" s="15"/>
      <c r="IS32" s="15"/>
      <c r="IT32" s="15"/>
      <c r="IU32" s="15"/>
      <c r="IV32" s="15"/>
      <c r="IW32" s="15"/>
    </row>
    <row r="33" spans="2:257" ht="15">
      <c r="B33" s="780"/>
      <c r="C33" s="1099" t="s">
        <v>185</v>
      </c>
      <c r="D33" s="1099"/>
      <c r="E33" s="1099"/>
      <c r="F33" s="1099"/>
      <c r="G33" s="1099"/>
      <c r="H33" s="1099"/>
      <c r="I33" s="1099"/>
      <c r="J33" s="1099"/>
      <c r="K33" s="1099"/>
      <c r="L33" s="1099"/>
      <c r="M33" s="1099"/>
      <c r="N33" s="779"/>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c r="HH33" s="15"/>
      <c r="HI33" s="15"/>
      <c r="HJ33" s="15"/>
      <c r="HK33" s="15"/>
      <c r="HL33" s="15"/>
      <c r="HM33" s="15"/>
      <c r="HN33" s="15"/>
      <c r="HO33" s="15"/>
      <c r="HP33" s="15"/>
      <c r="HQ33" s="15"/>
      <c r="HR33" s="15"/>
      <c r="HS33" s="15"/>
      <c r="HT33" s="15"/>
      <c r="HU33" s="15"/>
      <c r="HV33" s="15"/>
      <c r="HW33" s="15"/>
      <c r="HX33" s="15"/>
      <c r="HY33" s="15"/>
      <c r="HZ33" s="15"/>
      <c r="IA33" s="15"/>
      <c r="IB33" s="15"/>
      <c r="IC33" s="15"/>
      <c r="ID33" s="15"/>
      <c r="IE33" s="15"/>
      <c r="IF33" s="15"/>
      <c r="IG33" s="15"/>
      <c r="IH33" s="15"/>
      <c r="II33" s="15"/>
      <c r="IJ33" s="15"/>
      <c r="IK33" s="15"/>
      <c r="IL33" s="15"/>
      <c r="IM33" s="15"/>
      <c r="IN33" s="15"/>
      <c r="IO33" s="15"/>
      <c r="IP33" s="15"/>
      <c r="IQ33" s="15"/>
      <c r="IR33" s="15"/>
      <c r="IS33" s="15"/>
      <c r="IT33" s="15"/>
      <c r="IU33" s="15"/>
      <c r="IV33" s="15"/>
      <c r="IW33" s="15"/>
    </row>
    <row r="34" spans="2:257" ht="15">
      <c r="B34" s="780"/>
      <c r="C34" s="1099"/>
      <c r="D34" s="1099"/>
      <c r="E34" s="1099"/>
      <c r="F34" s="1099"/>
      <c r="G34" s="1099"/>
      <c r="H34" s="1099"/>
      <c r="I34" s="1099"/>
      <c r="J34" s="1099"/>
      <c r="K34" s="1099"/>
      <c r="L34" s="1099"/>
      <c r="M34" s="1099"/>
      <c r="N34" s="779"/>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c r="IB34" s="15"/>
      <c r="IC34" s="15"/>
      <c r="ID34" s="15"/>
      <c r="IE34" s="15"/>
      <c r="IF34" s="15"/>
      <c r="IG34" s="15"/>
      <c r="IH34" s="15"/>
      <c r="II34" s="15"/>
      <c r="IJ34" s="15"/>
      <c r="IK34" s="15"/>
      <c r="IL34" s="15"/>
      <c r="IM34" s="15"/>
      <c r="IN34" s="15"/>
      <c r="IO34" s="15"/>
      <c r="IP34" s="15"/>
      <c r="IQ34" s="15"/>
      <c r="IR34" s="15"/>
      <c r="IS34" s="15"/>
      <c r="IT34" s="15"/>
      <c r="IU34" s="15"/>
      <c r="IV34" s="15"/>
      <c r="IW34" s="15"/>
    </row>
    <row r="35" spans="2:257" ht="15">
      <c r="B35" s="780"/>
      <c r="C35" s="776"/>
      <c r="D35" s="776"/>
      <c r="E35" s="784"/>
      <c r="F35" s="784"/>
      <c r="G35" s="785"/>
      <c r="H35" s="784"/>
      <c r="I35" s="777"/>
      <c r="J35" s="777"/>
      <c r="K35" s="777"/>
      <c r="L35" s="784"/>
      <c r="M35" s="784"/>
      <c r="N35" s="779"/>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c r="IB35" s="15"/>
      <c r="IC35" s="15"/>
      <c r="ID35" s="15"/>
      <c r="IE35" s="15"/>
      <c r="IF35" s="15"/>
      <c r="IG35" s="15"/>
      <c r="IH35" s="15"/>
      <c r="II35" s="15"/>
      <c r="IJ35" s="15"/>
      <c r="IK35" s="15"/>
      <c r="IL35" s="15"/>
      <c r="IM35" s="15"/>
      <c r="IN35" s="15"/>
      <c r="IO35" s="15"/>
      <c r="IP35" s="15"/>
      <c r="IQ35" s="15"/>
      <c r="IR35" s="15"/>
      <c r="IS35" s="15"/>
      <c r="IT35" s="15"/>
      <c r="IU35" s="15"/>
      <c r="IV35" s="15"/>
      <c r="IW35" s="15"/>
    </row>
    <row r="36" spans="2:257" ht="15">
      <c r="B36" s="780"/>
      <c r="C36" s="776"/>
      <c r="D36" s="776"/>
      <c r="E36" s="784"/>
      <c r="F36" s="784"/>
      <c r="G36" s="785"/>
      <c r="H36" s="784"/>
      <c r="I36" s="777"/>
      <c r="J36" s="777"/>
      <c r="K36" s="777"/>
      <c r="L36" s="784"/>
      <c r="M36" s="784"/>
      <c r="N36" s="779"/>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c r="IH36" s="15"/>
      <c r="II36" s="15"/>
      <c r="IJ36" s="15"/>
      <c r="IK36" s="15"/>
      <c r="IL36" s="15"/>
      <c r="IM36" s="15"/>
      <c r="IN36" s="15"/>
      <c r="IO36" s="15"/>
      <c r="IP36" s="15"/>
      <c r="IQ36" s="15"/>
      <c r="IR36" s="15"/>
      <c r="IS36" s="15"/>
      <c r="IT36" s="15"/>
      <c r="IU36" s="15"/>
      <c r="IV36" s="15"/>
      <c r="IW36" s="15"/>
    </row>
    <row r="37" spans="2:257" ht="15">
      <c r="B37" s="780"/>
      <c r="C37" s="776"/>
      <c r="D37" s="776"/>
      <c r="E37" s="784"/>
      <c r="F37" s="784"/>
      <c r="G37" s="785"/>
      <c r="H37" s="784"/>
      <c r="I37" s="777"/>
      <c r="J37" s="777"/>
      <c r="K37" s="777"/>
      <c r="L37" s="784"/>
      <c r="M37" s="784"/>
      <c r="N37" s="779"/>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c r="IU37" s="15"/>
      <c r="IV37" s="15"/>
      <c r="IW37" s="15"/>
    </row>
    <row r="38" spans="2:257" ht="15">
      <c r="B38" s="780"/>
      <c r="C38" s="1100"/>
      <c r="D38" s="1100"/>
      <c r="E38" s="1100"/>
      <c r="F38" s="784"/>
      <c r="G38" s="1101"/>
      <c r="H38" s="1101"/>
      <c r="I38" s="1101"/>
      <c r="J38" s="777"/>
      <c r="K38" s="1102"/>
      <c r="L38" s="1102"/>
      <c r="M38" s="1102"/>
      <c r="N38" s="779"/>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c r="IB38" s="15"/>
      <c r="IC38" s="15"/>
      <c r="ID38" s="15"/>
      <c r="IE38" s="15"/>
      <c r="IF38" s="15"/>
      <c r="IG38" s="15"/>
      <c r="IH38" s="15"/>
      <c r="II38" s="15"/>
      <c r="IJ38" s="15"/>
      <c r="IK38" s="15"/>
      <c r="IL38" s="15"/>
      <c r="IM38" s="15"/>
      <c r="IN38" s="15"/>
      <c r="IO38" s="15"/>
      <c r="IP38" s="15"/>
      <c r="IQ38" s="15"/>
      <c r="IR38" s="15"/>
      <c r="IS38" s="15"/>
      <c r="IT38" s="15"/>
      <c r="IU38" s="15"/>
      <c r="IV38" s="15"/>
      <c r="IW38" s="15"/>
    </row>
    <row r="39" spans="2:257" ht="15">
      <c r="B39" s="780"/>
      <c r="C39" s="1086" t="s">
        <v>186</v>
      </c>
      <c r="D39" s="1086"/>
      <c r="E39" s="1086"/>
      <c r="F39" s="792"/>
      <c r="G39" s="1087" t="s">
        <v>161</v>
      </c>
      <c r="H39" s="1087"/>
      <c r="I39" s="1087"/>
      <c r="J39" s="793"/>
      <c r="K39" s="1088" t="s">
        <v>1</v>
      </c>
      <c r="L39" s="1088"/>
      <c r="M39" s="1088"/>
      <c r="N39" s="779"/>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row>
    <row r="40" spans="2:257" ht="15">
      <c r="B40" s="780"/>
      <c r="C40" s="776"/>
      <c r="D40" s="776"/>
      <c r="E40" s="784"/>
      <c r="F40" s="784"/>
      <c r="G40" s="785"/>
      <c r="H40" s="784"/>
      <c r="I40" s="777"/>
      <c r="J40" s="777"/>
      <c r="K40" s="777"/>
      <c r="L40" s="784"/>
      <c r="M40" s="784"/>
      <c r="N40" s="779"/>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5"/>
      <c r="FT40" s="15"/>
      <c r="FU40" s="15"/>
      <c r="FV40" s="15"/>
      <c r="FW40" s="15"/>
      <c r="FX40" s="15"/>
      <c r="FY40" s="15"/>
      <c r="FZ40" s="15"/>
      <c r="GA40" s="15"/>
      <c r="GB40" s="15"/>
      <c r="GC40" s="15"/>
      <c r="GD40" s="15"/>
      <c r="GE40" s="15"/>
      <c r="GF40" s="15"/>
      <c r="GG40" s="15"/>
      <c r="GH40" s="15"/>
      <c r="GI40" s="15"/>
      <c r="GJ40" s="15"/>
      <c r="GK40" s="15"/>
      <c r="GL40" s="15"/>
      <c r="GM40" s="15"/>
      <c r="GN40" s="15"/>
      <c r="GO40" s="15"/>
      <c r="GP40" s="15"/>
      <c r="GQ40" s="15"/>
      <c r="GR40" s="15"/>
      <c r="GS40" s="15"/>
      <c r="GT40" s="15"/>
      <c r="GU40" s="15"/>
      <c r="GV40" s="15"/>
      <c r="GW40" s="15"/>
      <c r="GX40" s="15"/>
      <c r="GY40" s="15"/>
      <c r="GZ40" s="15"/>
      <c r="HA40" s="15"/>
      <c r="HB40" s="15"/>
      <c r="HC40" s="15"/>
      <c r="HD40" s="15"/>
      <c r="HE40" s="15"/>
      <c r="HF40" s="15"/>
      <c r="HG40" s="15"/>
      <c r="HH40" s="15"/>
      <c r="HI40" s="15"/>
      <c r="HJ40" s="15"/>
      <c r="HK40" s="15"/>
      <c r="HL40" s="15"/>
      <c r="HM40" s="15"/>
      <c r="HN40" s="15"/>
      <c r="HO40" s="15"/>
      <c r="HP40" s="15"/>
      <c r="HQ40" s="15"/>
      <c r="HR40" s="15"/>
      <c r="HS40" s="15"/>
      <c r="HT40" s="15"/>
      <c r="HU40" s="15"/>
      <c r="HV40" s="15"/>
      <c r="HW40" s="15"/>
      <c r="HX40" s="15"/>
      <c r="HY40" s="15"/>
      <c r="HZ40" s="15"/>
      <c r="IA40" s="15"/>
      <c r="IB40" s="15"/>
      <c r="IC40" s="15"/>
      <c r="ID40" s="15"/>
      <c r="IE40" s="15"/>
      <c r="IF40" s="15"/>
      <c r="IG40" s="15"/>
      <c r="IH40" s="15"/>
      <c r="II40" s="15"/>
      <c r="IJ40" s="15"/>
      <c r="IK40" s="15"/>
      <c r="IL40" s="15"/>
      <c r="IM40" s="15"/>
      <c r="IN40" s="15"/>
      <c r="IO40" s="15"/>
      <c r="IP40" s="15"/>
      <c r="IQ40" s="15"/>
      <c r="IR40" s="15"/>
      <c r="IS40" s="15"/>
      <c r="IT40" s="15"/>
      <c r="IU40" s="15"/>
      <c r="IV40" s="15"/>
      <c r="IW40" s="15"/>
    </row>
    <row r="41" spans="2:257" ht="15">
      <c r="B41" s="780"/>
      <c r="C41" s="776"/>
      <c r="D41" s="776"/>
      <c r="E41" s="784"/>
      <c r="F41" s="784"/>
      <c r="G41" s="785"/>
      <c r="H41" s="784"/>
      <c r="I41" s="777"/>
      <c r="J41" s="777"/>
      <c r="K41" s="777"/>
      <c r="L41" s="784"/>
      <c r="M41" s="784"/>
      <c r="N41" s="779"/>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5"/>
      <c r="GQ41" s="15"/>
      <c r="GR41" s="15"/>
      <c r="GS41" s="15"/>
      <c r="GT41" s="15"/>
      <c r="GU41" s="15"/>
      <c r="GV41" s="15"/>
      <c r="GW41" s="15"/>
      <c r="GX41" s="15"/>
      <c r="GY41" s="15"/>
      <c r="GZ41" s="15"/>
      <c r="HA41" s="15"/>
      <c r="HB41" s="15"/>
      <c r="HC41" s="15"/>
      <c r="HD41" s="15"/>
      <c r="HE41" s="15"/>
      <c r="HF41" s="15"/>
      <c r="HG41" s="15"/>
      <c r="HH41" s="15"/>
      <c r="HI41" s="15"/>
      <c r="HJ41" s="15"/>
      <c r="HK41" s="15"/>
      <c r="HL41" s="15"/>
      <c r="HM41" s="15"/>
      <c r="HN41" s="15"/>
      <c r="HO41" s="15"/>
      <c r="HP41" s="15"/>
      <c r="HQ41" s="15"/>
      <c r="HR41" s="15"/>
      <c r="HS41" s="15"/>
      <c r="HT41" s="15"/>
      <c r="HU41" s="15"/>
      <c r="HV41" s="15"/>
      <c r="HW41" s="15"/>
      <c r="HX41" s="15"/>
      <c r="HY41" s="15"/>
      <c r="HZ41" s="15"/>
      <c r="IA41" s="15"/>
      <c r="IB41" s="15"/>
      <c r="IC41" s="15"/>
      <c r="ID41" s="15"/>
      <c r="IE41" s="15"/>
      <c r="IF41" s="15"/>
      <c r="IG41" s="15"/>
      <c r="IH41" s="15"/>
      <c r="II41" s="15"/>
      <c r="IJ41" s="15"/>
      <c r="IK41" s="15"/>
      <c r="IL41" s="15"/>
      <c r="IM41" s="15"/>
      <c r="IN41" s="15"/>
      <c r="IO41" s="15"/>
      <c r="IP41" s="15"/>
      <c r="IQ41" s="15"/>
      <c r="IR41" s="15"/>
      <c r="IS41" s="15"/>
      <c r="IT41" s="15"/>
      <c r="IU41" s="15"/>
      <c r="IV41" s="15"/>
      <c r="IW41" s="15"/>
    </row>
    <row r="42" spans="2:257" ht="15">
      <c r="B42" s="780"/>
      <c r="C42" s="776"/>
      <c r="D42" s="776"/>
      <c r="E42" s="784"/>
      <c r="F42" s="784"/>
      <c r="G42" s="785"/>
      <c r="H42" s="784"/>
      <c r="I42" s="777"/>
      <c r="J42" s="777"/>
      <c r="K42" s="777"/>
      <c r="L42" s="784"/>
      <c r="M42" s="784"/>
      <c r="N42" s="779"/>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c r="IH42" s="15"/>
      <c r="II42" s="15"/>
      <c r="IJ42" s="15"/>
      <c r="IK42" s="15"/>
      <c r="IL42" s="15"/>
      <c r="IM42" s="15"/>
      <c r="IN42" s="15"/>
      <c r="IO42" s="15"/>
      <c r="IP42" s="15"/>
      <c r="IQ42" s="15"/>
      <c r="IR42" s="15"/>
      <c r="IS42" s="15"/>
      <c r="IT42" s="15"/>
      <c r="IU42" s="15"/>
      <c r="IV42" s="15"/>
      <c r="IW42" s="15"/>
    </row>
    <row r="43" spans="2:257" ht="15">
      <c r="B43" s="780"/>
      <c r="C43" s="776"/>
      <c r="D43" s="776"/>
      <c r="E43" s="784"/>
      <c r="F43" s="784"/>
      <c r="G43" s="785"/>
      <c r="H43" s="784"/>
      <c r="I43" s="777"/>
      <c r="J43" s="777"/>
      <c r="K43" s="777"/>
      <c r="L43" s="784"/>
      <c r="M43" s="784"/>
      <c r="N43" s="779"/>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c r="II43" s="15"/>
      <c r="IJ43" s="15"/>
      <c r="IK43" s="15"/>
      <c r="IL43" s="15"/>
      <c r="IM43" s="15"/>
      <c r="IN43" s="15"/>
      <c r="IO43" s="15"/>
      <c r="IP43" s="15"/>
      <c r="IQ43" s="15"/>
      <c r="IR43" s="15"/>
      <c r="IS43" s="15"/>
      <c r="IT43" s="15"/>
      <c r="IU43" s="15"/>
      <c r="IV43" s="15"/>
      <c r="IW43" s="15"/>
    </row>
    <row r="44" spans="2:257" ht="15">
      <c r="B44" s="780"/>
      <c r="C44" s="776"/>
      <c r="D44" s="776"/>
      <c r="E44" s="784"/>
      <c r="F44" s="784"/>
      <c r="G44" s="785"/>
      <c r="H44" s="784"/>
      <c r="I44" s="777"/>
      <c r="J44" s="777"/>
      <c r="K44" s="777"/>
      <c r="L44" s="784"/>
      <c r="M44" s="784"/>
      <c r="N44" s="779"/>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c r="GT44" s="15"/>
      <c r="GU44" s="15"/>
      <c r="GV44" s="15"/>
      <c r="GW44" s="15"/>
      <c r="GX44" s="15"/>
      <c r="GY44" s="15"/>
      <c r="GZ44" s="15"/>
      <c r="HA44" s="15"/>
      <c r="HB44" s="15"/>
      <c r="HC44" s="15"/>
      <c r="HD44" s="15"/>
      <c r="HE44" s="15"/>
      <c r="HF44" s="15"/>
      <c r="HG44" s="15"/>
      <c r="HH44" s="15"/>
      <c r="HI44" s="15"/>
      <c r="HJ44" s="15"/>
      <c r="HK44" s="15"/>
      <c r="HL44" s="15"/>
      <c r="HM44" s="15"/>
      <c r="HN44" s="15"/>
      <c r="HO44" s="15"/>
      <c r="HP44" s="15"/>
      <c r="HQ44" s="15"/>
      <c r="HR44" s="15"/>
      <c r="HS44" s="15"/>
      <c r="HT44" s="15"/>
      <c r="HU44" s="15"/>
      <c r="HV44" s="15"/>
      <c r="HW44" s="15"/>
      <c r="HX44" s="15"/>
      <c r="HY44" s="15"/>
      <c r="HZ44" s="15"/>
      <c r="IA44" s="15"/>
      <c r="IB44" s="15"/>
      <c r="IC44" s="15"/>
      <c r="ID44" s="15"/>
      <c r="IE44" s="15"/>
      <c r="IF44" s="15"/>
      <c r="IG44" s="15"/>
      <c r="IH44" s="15"/>
      <c r="II44" s="15"/>
      <c r="IJ44" s="15"/>
      <c r="IK44" s="15"/>
      <c r="IL44" s="15"/>
      <c r="IM44" s="15"/>
      <c r="IN44" s="15"/>
      <c r="IO44" s="15"/>
      <c r="IP44" s="15"/>
      <c r="IQ44" s="15"/>
      <c r="IR44" s="15"/>
      <c r="IS44" s="15"/>
      <c r="IT44" s="15"/>
      <c r="IU44" s="15"/>
      <c r="IV44" s="15"/>
      <c r="IW44" s="15"/>
    </row>
    <row r="45" spans="2:257" ht="15">
      <c r="B45" s="780"/>
      <c r="C45" s="776"/>
      <c r="D45" s="776"/>
      <c r="E45" s="784"/>
      <c r="F45" s="784"/>
      <c r="G45" s="785"/>
      <c r="H45" s="784"/>
      <c r="I45" s="777"/>
      <c r="J45" s="777"/>
      <c r="K45" s="777"/>
      <c r="L45" s="784"/>
      <c r="M45" s="784"/>
      <c r="N45" s="779"/>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c r="GT45" s="15"/>
      <c r="GU45" s="15"/>
      <c r="GV45" s="15"/>
      <c r="GW45" s="15"/>
      <c r="GX45" s="15"/>
      <c r="GY45" s="15"/>
      <c r="GZ45" s="15"/>
      <c r="HA45" s="15"/>
      <c r="HB45" s="15"/>
      <c r="HC45" s="15"/>
      <c r="HD45" s="15"/>
      <c r="HE45" s="15"/>
      <c r="HF45" s="15"/>
      <c r="HG45" s="15"/>
      <c r="HH45" s="15"/>
      <c r="HI45" s="15"/>
      <c r="HJ45" s="15"/>
      <c r="HK45" s="15"/>
      <c r="HL45" s="15"/>
      <c r="HM45" s="15"/>
      <c r="HN45" s="15"/>
      <c r="HO45" s="15"/>
      <c r="HP45" s="15"/>
      <c r="HQ45" s="15"/>
      <c r="HR45" s="15"/>
      <c r="HS45" s="15"/>
      <c r="HT45" s="15"/>
      <c r="HU45" s="15"/>
      <c r="HV45" s="15"/>
      <c r="HW45" s="15"/>
      <c r="HX45" s="15"/>
      <c r="HY45" s="15"/>
      <c r="HZ45" s="15"/>
      <c r="IA45" s="15"/>
      <c r="IB45" s="15"/>
      <c r="IC45" s="15"/>
      <c r="ID45" s="15"/>
      <c r="IE45" s="15"/>
      <c r="IF45" s="15"/>
      <c r="IG45" s="15"/>
      <c r="IH45" s="15"/>
      <c r="II45" s="15"/>
      <c r="IJ45" s="15"/>
      <c r="IK45" s="15"/>
      <c r="IL45" s="15"/>
      <c r="IM45" s="15"/>
      <c r="IN45" s="15"/>
      <c r="IO45" s="15"/>
      <c r="IP45" s="15"/>
      <c r="IQ45" s="15"/>
      <c r="IR45" s="15"/>
      <c r="IS45" s="15"/>
      <c r="IT45" s="15"/>
      <c r="IU45" s="15"/>
      <c r="IV45" s="15"/>
      <c r="IW45" s="15"/>
    </row>
    <row r="46" spans="2:257" ht="15">
      <c r="B46" s="780"/>
      <c r="C46" s="776"/>
      <c r="D46" s="776"/>
      <c r="E46" s="784"/>
      <c r="F46" s="784"/>
      <c r="G46" s="785"/>
      <c r="H46" s="784"/>
      <c r="I46" s="777"/>
      <c r="J46" s="777"/>
      <c r="K46" s="777"/>
      <c r="L46" s="784"/>
      <c r="M46" s="784"/>
      <c r="N46" s="779"/>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5"/>
      <c r="FW46" s="15"/>
      <c r="FX46" s="15"/>
      <c r="FY46" s="15"/>
      <c r="FZ46" s="15"/>
      <c r="GA46" s="15"/>
      <c r="GB46" s="15"/>
      <c r="GC46" s="15"/>
      <c r="GD46" s="15"/>
      <c r="GE46" s="15"/>
      <c r="GF46" s="15"/>
      <c r="GG46" s="15"/>
      <c r="GH46" s="15"/>
      <c r="GI46" s="15"/>
      <c r="GJ46" s="15"/>
      <c r="GK46" s="15"/>
      <c r="GL46" s="15"/>
      <c r="GM46" s="15"/>
      <c r="GN46" s="15"/>
      <c r="GO46" s="15"/>
      <c r="GP46" s="15"/>
      <c r="GQ46" s="15"/>
      <c r="GR46" s="15"/>
      <c r="GS46" s="15"/>
      <c r="GT46" s="15"/>
      <c r="GU46" s="15"/>
      <c r="GV46" s="15"/>
      <c r="GW46" s="15"/>
      <c r="GX46" s="15"/>
      <c r="GY46" s="15"/>
      <c r="GZ46" s="15"/>
      <c r="HA46" s="15"/>
      <c r="HB46" s="15"/>
      <c r="HC46" s="15"/>
      <c r="HD46" s="15"/>
      <c r="HE46" s="15"/>
      <c r="HF46" s="15"/>
      <c r="HG46" s="15"/>
      <c r="HH46" s="15"/>
      <c r="HI46" s="15"/>
      <c r="HJ46" s="15"/>
      <c r="HK46" s="15"/>
      <c r="HL46" s="15"/>
      <c r="HM46" s="15"/>
      <c r="HN46" s="15"/>
      <c r="HO46" s="15"/>
      <c r="HP46" s="15"/>
      <c r="HQ46" s="15"/>
      <c r="HR46" s="15"/>
      <c r="HS46" s="15"/>
      <c r="HT46" s="15"/>
      <c r="HU46" s="15"/>
      <c r="HV46" s="15"/>
      <c r="HW46" s="15"/>
      <c r="HX46" s="15"/>
      <c r="HY46" s="15"/>
      <c r="HZ46" s="15"/>
      <c r="IA46" s="15"/>
      <c r="IB46" s="15"/>
      <c r="IC46" s="15"/>
      <c r="ID46" s="15"/>
      <c r="IE46" s="15"/>
      <c r="IF46" s="15"/>
      <c r="IG46" s="15"/>
      <c r="IH46" s="15"/>
      <c r="II46" s="15"/>
      <c r="IJ46" s="15"/>
      <c r="IK46" s="15"/>
      <c r="IL46" s="15"/>
      <c r="IM46" s="15"/>
      <c r="IN46" s="15"/>
      <c r="IO46" s="15"/>
      <c r="IP46" s="15"/>
      <c r="IQ46" s="15"/>
      <c r="IR46" s="15"/>
      <c r="IS46" s="15"/>
      <c r="IT46" s="15"/>
      <c r="IU46" s="15"/>
      <c r="IV46" s="15"/>
      <c r="IW46" s="15"/>
    </row>
    <row r="47" spans="2:257" ht="15">
      <c r="B47" s="780"/>
      <c r="C47" s="776"/>
      <c r="D47" s="776"/>
      <c r="E47" s="784"/>
      <c r="F47" s="784"/>
      <c r="G47" s="785"/>
      <c r="H47" s="784"/>
      <c r="I47" s="777"/>
      <c r="J47" s="777"/>
      <c r="K47" s="777"/>
      <c r="L47" s="784"/>
      <c r="M47" s="784"/>
      <c r="N47" s="779"/>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c r="IV47" s="15"/>
      <c r="IW47" s="15"/>
    </row>
    <row r="48" spans="2:257" ht="15">
      <c r="B48" s="780"/>
      <c r="C48" s="776"/>
      <c r="D48" s="776"/>
      <c r="E48" s="784"/>
      <c r="F48" s="784"/>
      <c r="G48" s="785"/>
      <c r="H48" s="784"/>
      <c r="I48" s="777"/>
      <c r="J48" s="777"/>
      <c r="K48" s="777"/>
      <c r="L48" s="784"/>
      <c r="M48" s="784"/>
      <c r="N48" s="779"/>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c r="II48" s="15"/>
      <c r="IJ48" s="15"/>
      <c r="IK48" s="15"/>
      <c r="IL48" s="15"/>
      <c r="IM48" s="15"/>
      <c r="IN48" s="15"/>
      <c r="IO48" s="15"/>
      <c r="IP48" s="15"/>
      <c r="IQ48" s="15"/>
      <c r="IR48" s="15"/>
      <c r="IS48" s="15"/>
      <c r="IT48" s="15"/>
      <c r="IU48" s="15"/>
      <c r="IV48" s="15"/>
      <c r="IW48" s="15"/>
    </row>
    <row r="49" spans="2:257" ht="15">
      <c r="B49" s="780"/>
      <c r="C49" s="776"/>
      <c r="D49" s="776"/>
      <c r="E49" s="784"/>
      <c r="F49" s="784"/>
      <c r="G49" s="785"/>
      <c r="H49" s="784"/>
      <c r="I49" s="777"/>
      <c r="J49" s="777"/>
      <c r="K49" s="777"/>
      <c r="L49" s="784"/>
      <c r="M49" s="784"/>
      <c r="N49" s="779"/>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c r="GT49" s="15"/>
      <c r="GU49" s="15"/>
      <c r="GV49" s="15"/>
      <c r="GW49" s="15"/>
      <c r="GX49" s="15"/>
      <c r="GY49" s="15"/>
      <c r="GZ49" s="15"/>
      <c r="HA49" s="15"/>
      <c r="HB49" s="15"/>
      <c r="HC49" s="15"/>
      <c r="HD49" s="15"/>
      <c r="HE49" s="15"/>
      <c r="HF49" s="15"/>
      <c r="HG49" s="15"/>
      <c r="HH49" s="15"/>
      <c r="HI49" s="15"/>
      <c r="HJ49" s="15"/>
      <c r="HK49" s="15"/>
      <c r="HL49" s="15"/>
      <c r="HM49" s="15"/>
      <c r="HN49" s="15"/>
      <c r="HO49" s="15"/>
      <c r="HP49" s="15"/>
      <c r="HQ49" s="15"/>
      <c r="HR49" s="15"/>
      <c r="HS49" s="15"/>
      <c r="HT49" s="15"/>
      <c r="HU49" s="15"/>
      <c r="HV49" s="15"/>
      <c r="HW49" s="15"/>
      <c r="HX49" s="15"/>
      <c r="HY49" s="15"/>
      <c r="HZ49" s="15"/>
      <c r="IA49" s="15"/>
      <c r="IB49" s="15"/>
      <c r="IC49" s="15"/>
      <c r="ID49" s="15"/>
      <c r="IE49" s="15"/>
      <c r="IF49" s="15"/>
      <c r="IG49" s="15"/>
      <c r="IH49" s="15"/>
      <c r="II49" s="15"/>
      <c r="IJ49" s="15"/>
      <c r="IK49" s="15"/>
      <c r="IL49" s="15"/>
      <c r="IM49" s="15"/>
      <c r="IN49" s="15"/>
      <c r="IO49" s="15"/>
      <c r="IP49" s="15"/>
      <c r="IQ49" s="15"/>
      <c r="IR49" s="15"/>
      <c r="IS49" s="15"/>
      <c r="IT49" s="15"/>
      <c r="IU49" s="15"/>
      <c r="IV49" s="15"/>
      <c r="IW49" s="15"/>
    </row>
    <row r="50" spans="2:257" ht="15">
      <c r="B50" s="794"/>
      <c r="C50" s="660"/>
      <c r="D50" s="660"/>
      <c r="E50" s="323"/>
      <c r="F50" s="323"/>
      <c r="G50" s="323"/>
      <c r="H50" s="323"/>
      <c r="I50" s="323"/>
      <c r="J50" s="323"/>
      <c r="K50" s="323"/>
      <c r="L50" s="323"/>
      <c r="M50" s="323"/>
      <c r="N50" s="79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c r="HH50" s="15"/>
      <c r="HI50" s="15"/>
      <c r="HJ50" s="15"/>
      <c r="HK50" s="15"/>
      <c r="HL50" s="15"/>
      <c r="HM50" s="15"/>
      <c r="HN50" s="15"/>
      <c r="HO50" s="15"/>
      <c r="HP50" s="15"/>
      <c r="HQ50" s="15"/>
      <c r="HR50" s="15"/>
      <c r="HS50" s="15"/>
      <c r="HT50" s="15"/>
      <c r="HU50" s="15"/>
      <c r="HV50" s="15"/>
      <c r="HW50" s="15"/>
      <c r="HX50" s="15"/>
      <c r="HY50" s="15"/>
      <c r="HZ50" s="15"/>
      <c r="IA50" s="15"/>
      <c r="IB50" s="15"/>
      <c r="IC50" s="15"/>
      <c r="ID50" s="15"/>
      <c r="IE50" s="15"/>
      <c r="IF50" s="15"/>
      <c r="IG50" s="15"/>
      <c r="IH50" s="15"/>
      <c r="II50" s="15"/>
      <c r="IJ50" s="15"/>
      <c r="IK50" s="15"/>
      <c r="IL50" s="15"/>
      <c r="IM50" s="15"/>
      <c r="IN50" s="15"/>
      <c r="IO50" s="15"/>
      <c r="IP50" s="15"/>
      <c r="IQ50" s="15"/>
      <c r="IR50" s="15"/>
      <c r="IS50" s="15"/>
      <c r="IT50" s="15"/>
      <c r="IU50" s="15"/>
      <c r="IV50" s="15"/>
      <c r="IW50" s="15"/>
    </row>
    <row r="51" spans="2:257">
      <c r="B51" s="796"/>
      <c r="C51" s="323"/>
      <c r="D51" s="323"/>
      <c r="E51" s="323"/>
      <c r="F51" s="323"/>
      <c r="G51" s="323"/>
      <c r="H51" s="323"/>
      <c r="I51" s="323"/>
      <c r="J51" s="323"/>
      <c r="K51" s="323"/>
      <c r="L51" s="323"/>
      <c r="M51" s="323"/>
      <c r="N51" s="797"/>
    </row>
    <row r="52" spans="2:257">
      <c r="B52" s="796"/>
      <c r="C52" s="798"/>
      <c r="D52" s="798"/>
      <c r="E52" s="798"/>
      <c r="F52" s="798"/>
      <c r="G52" s="798"/>
      <c r="H52" s="798"/>
      <c r="I52" s="798"/>
      <c r="J52" s="798"/>
      <c r="K52" s="798"/>
      <c r="L52" s="798"/>
      <c r="M52" s="798"/>
      <c r="N52" s="797"/>
    </row>
    <row r="53" spans="2:257">
      <c r="B53" s="796"/>
      <c r="C53" s="323"/>
      <c r="D53" s="323"/>
      <c r="E53" s="799"/>
      <c r="F53" s="799"/>
      <c r="G53" s="799"/>
      <c r="H53" s="799"/>
      <c r="I53" s="799"/>
      <c r="J53" s="799"/>
      <c r="K53" s="800"/>
      <c r="L53" s="799"/>
      <c r="M53" s="799"/>
      <c r="N53" s="797"/>
    </row>
    <row r="54" spans="2:257" ht="13.5" thickBot="1">
      <c r="B54" s="801"/>
      <c r="C54" s="802"/>
      <c r="D54" s="803"/>
      <c r="E54" s="804"/>
      <c r="F54" s="804"/>
      <c r="G54" s="805"/>
      <c r="H54" s="802"/>
      <c r="I54" s="806"/>
      <c r="J54" s="802"/>
      <c r="K54" s="802"/>
      <c r="L54" s="802"/>
      <c r="M54" s="802"/>
      <c r="N54" s="807"/>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row>
  </sheetData>
  <mergeCells count="15">
    <mergeCell ref="C39:E39"/>
    <mergeCell ref="G39:I39"/>
    <mergeCell ref="K39:M39"/>
    <mergeCell ref="B1:N5"/>
    <mergeCell ref="E16:I16"/>
    <mergeCell ref="C33:M34"/>
    <mergeCell ref="C38:E38"/>
    <mergeCell ref="G38:I38"/>
    <mergeCell ref="K38:M38"/>
    <mergeCell ref="C6:N6"/>
    <mergeCell ref="E10:I10"/>
    <mergeCell ref="E11:I11"/>
    <mergeCell ref="E12:I12"/>
    <mergeCell ref="E15:I15"/>
    <mergeCell ref="E13:I13"/>
  </mergeCells>
  <pageMargins left="0.17" right="0.25" top="0.41" bottom="0.68" header="0.17" footer="0.16"/>
  <pageSetup scale="80" orientation="portrait"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117507" r:id="rId4" name="Check Box 3">
              <controlPr locked="0" defaultSize="0" autoFill="0" autoLine="0" autoPict="0">
                <anchor moveWithCells="1" sizeWithCells="1">
                  <from>
                    <xdr:col>1</xdr:col>
                    <xdr:colOff>47625</xdr:colOff>
                    <xdr:row>21</xdr:row>
                    <xdr:rowOff>19050</xdr:rowOff>
                  </from>
                  <to>
                    <xdr:col>2</xdr:col>
                    <xdr:colOff>47625</xdr:colOff>
                    <xdr:row>21</xdr:row>
                    <xdr:rowOff>180975</xdr:rowOff>
                  </to>
                </anchor>
              </controlPr>
            </control>
          </mc:Choice>
        </mc:AlternateContent>
        <mc:AlternateContent xmlns:mc="http://schemas.openxmlformats.org/markup-compatibility/2006">
          <mc:Choice Requires="x14">
            <control shapeId="4117508" r:id="rId5" name="Check Box 4">
              <controlPr locked="0" defaultSize="0" autoFill="0" autoLine="0" autoPict="0">
                <anchor moveWithCells="1" sizeWithCells="1">
                  <from>
                    <xdr:col>1</xdr:col>
                    <xdr:colOff>47625</xdr:colOff>
                    <xdr:row>22</xdr:row>
                    <xdr:rowOff>19050</xdr:rowOff>
                  </from>
                  <to>
                    <xdr:col>2</xdr:col>
                    <xdr:colOff>47625</xdr:colOff>
                    <xdr:row>22</xdr:row>
                    <xdr:rowOff>180975</xdr:rowOff>
                  </to>
                </anchor>
              </controlPr>
            </control>
          </mc:Choice>
        </mc:AlternateContent>
        <mc:AlternateContent xmlns:mc="http://schemas.openxmlformats.org/markup-compatibility/2006">
          <mc:Choice Requires="x14">
            <control shapeId="4117509" r:id="rId6" name="Check Box 5">
              <controlPr locked="0" defaultSize="0" autoFill="0" autoLine="0" autoPict="0">
                <anchor moveWithCells="1" sizeWithCells="1">
                  <from>
                    <xdr:col>1</xdr:col>
                    <xdr:colOff>47625</xdr:colOff>
                    <xdr:row>23</xdr:row>
                    <xdr:rowOff>19050</xdr:rowOff>
                  </from>
                  <to>
                    <xdr:col>2</xdr:col>
                    <xdr:colOff>47625</xdr:colOff>
                    <xdr:row>23</xdr:row>
                    <xdr:rowOff>180975</xdr:rowOff>
                  </to>
                </anchor>
              </controlPr>
            </control>
          </mc:Choice>
        </mc:AlternateContent>
        <mc:AlternateContent xmlns:mc="http://schemas.openxmlformats.org/markup-compatibility/2006">
          <mc:Choice Requires="x14">
            <control shapeId="4117510" r:id="rId7" name="Check Box 6">
              <controlPr locked="0" defaultSize="0" autoFill="0" autoLine="0" autoPict="0">
                <anchor moveWithCells="1" sizeWithCells="1">
                  <from>
                    <xdr:col>1</xdr:col>
                    <xdr:colOff>47625</xdr:colOff>
                    <xdr:row>24</xdr:row>
                    <xdr:rowOff>19050</xdr:rowOff>
                  </from>
                  <to>
                    <xdr:col>2</xdr:col>
                    <xdr:colOff>47625</xdr:colOff>
                    <xdr:row>24</xdr:row>
                    <xdr:rowOff>180975</xdr:rowOff>
                  </to>
                </anchor>
              </controlPr>
            </control>
          </mc:Choice>
        </mc:AlternateContent>
        <mc:AlternateContent xmlns:mc="http://schemas.openxmlformats.org/markup-compatibility/2006">
          <mc:Choice Requires="x14">
            <control shapeId="4117511" r:id="rId8" name="Check Box 7">
              <controlPr locked="0" defaultSize="0" autoFill="0" autoLine="0" autoPict="0">
                <anchor moveWithCells="1" sizeWithCells="1">
                  <from>
                    <xdr:col>1</xdr:col>
                    <xdr:colOff>47625</xdr:colOff>
                    <xdr:row>25</xdr:row>
                    <xdr:rowOff>19050</xdr:rowOff>
                  </from>
                  <to>
                    <xdr:col>2</xdr:col>
                    <xdr:colOff>47625</xdr:colOff>
                    <xdr:row>25</xdr:row>
                    <xdr:rowOff>180975</xdr:rowOff>
                  </to>
                </anchor>
              </controlPr>
            </control>
          </mc:Choice>
        </mc:AlternateContent>
        <mc:AlternateContent xmlns:mc="http://schemas.openxmlformats.org/markup-compatibility/2006">
          <mc:Choice Requires="x14">
            <control shapeId="4117512" r:id="rId9" name="Check Box 8">
              <controlPr locked="0" defaultSize="0" autoFill="0" autoLine="0" autoPict="0">
                <anchor moveWithCells="1" sizeWithCells="1">
                  <from>
                    <xdr:col>1</xdr:col>
                    <xdr:colOff>47625</xdr:colOff>
                    <xdr:row>26</xdr:row>
                    <xdr:rowOff>19050</xdr:rowOff>
                  </from>
                  <to>
                    <xdr:col>2</xdr:col>
                    <xdr:colOff>47625</xdr:colOff>
                    <xdr:row>26</xdr:row>
                    <xdr:rowOff>180975</xdr:rowOff>
                  </to>
                </anchor>
              </controlPr>
            </control>
          </mc:Choice>
        </mc:AlternateContent>
        <mc:AlternateContent xmlns:mc="http://schemas.openxmlformats.org/markup-compatibility/2006">
          <mc:Choice Requires="x14">
            <control shapeId="4117513" r:id="rId10" name="Check Box 9">
              <controlPr locked="0" defaultSize="0" autoFill="0" autoLine="0" autoPict="0">
                <anchor moveWithCells="1" sizeWithCells="1">
                  <from>
                    <xdr:col>1</xdr:col>
                    <xdr:colOff>47625</xdr:colOff>
                    <xdr:row>27</xdr:row>
                    <xdr:rowOff>19050</xdr:rowOff>
                  </from>
                  <to>
                    <xdr:col>2</xdr:col>
                    <xdr:colOff>47625</xdr:colOff>
                    <xdr:row>27</xdr:row>
                    <xdr:rowOff>180975</xdr:rowOff>
                  </to>
                </anchor>
              </controlPr>
            </control>
          </mc:Choice>
        </mc:AlternateContent>
        <mc:AlternateContent xmlns:mc="http://schemas.openxmlformats.org/markup-compatibility/2006">
          <mc:Choice Requires="x14">
            <control shapeId="4117515" r:id="rId11" name="Check Box 11">
              <controlPr locked="0" defaultSize="0" autoFill="0" autoLine="0" autoPict="0">
                <anchor moveWithCells="1" sizeWithCells="1">
                  <from>
                    <xdr:col>1</xdr:col>
                    <xdr:colOff>47625</xdr:colOff>
                    <xdr:row>28</xdr:row>
                    <xdr:rowOff>19050</xdr:rowOff>
                  </from>
                  <to>
                    <xdr:col>2</xdr:col>
                    <xdr:colOff>47625</xdr:colOff>
                    <xdr:row>28</xdr:row>
                    <xdr:rowOff>180975</xdr:rowOff>
                  </to>
                </anchor>
              </controlPr>
            </control>
          </mc:Choice>
        </mc:AlternateContent>
        <mc:AlternateContent xmlns:mc="http://schemas.openxmlformats.org/markup-compatibility/2006">
          <mc:Choice Requires="x14">
            <control shapeId="4117516" r:id="rId12" name="Check Box 12">
              <controlPr locked="0" defaultSize="0" autoFill="0" autoLine="0" autoPict="0">
                <anchor moveWithCells="1" sizeWithCells="1">
                  <from>
                    <xdr:col>1</xdr:col>
                    <xdr:colOff>47625</xdr:colOff>
                    <xdr:row>20</xdr:row>
                    <xdr:rowOff>19050</xdr:rowOff>
                  </from>
                  <to>
                    <xdr:col>2</xdr:col>
                    <xdr:colOff>47625</xdr:colOff>
                    <xdr:row>20</xdr:row>
                    <xdr:rowOff>180975</xdr:rowOff>
                  </to>
                </anchor>
              </controlPr>
            </control>
          </mc:Choice>
        </mc:AlternateContent>
        <mc:AlternateContent xmlns:mc="http://schemas.openxmlformats.org/markup-compatibility/2006">
          <mc:Choice Requires="x14">
            <control shapeId="4117518" r:id="rId13" name="Check Box 14">
              <controlPr locked="0" defaultSize="0" autoFill="0" autoLine="0" autoPict="0">
                <anchor moveWithCells="1" sizeWithCells="1">
                  <from>
                    <xdr:col>1</xdr:col>
                    <xdr:colOff>47625</xdr:colOff>
                    <xdr:row>30</xdr:row>
                    <xdr:rowOff>19050</xdr:rowOff>
                  </from>
                  <to>
                    <xdr:col>2</xdr:col>
                    <xdr:colOff>47625</xdr:colOff>
                    <xdr:row>30</xdr:row>
                    <xdr:rowOff>180975</xdr:rowOff>
                  </to>
                </anchor>
              </controlPr>
            </control>
          </mc:Choice>
        </mc:AlternateContent>
        <mc:AlternateContent xmlns:mc="http://schemas.openxmlformats.org/markup-compatibility/2006">
          <mc:Choice Requires="x14">
            <control shapeId="4117520" r:id="rId14" name="Check Box 16">
              <controlPr locked="0" defaultSize="0" autoFill="0" autoLine="0" autoPict="0">
                <anchor moveWithCells="1" sizeWithCells="1">
                  <from>
                    <xdr:col>1</xdr:col>
                    <xdr:colOff>47625</xdr:colOff>
                    <xdr:row>32</xdr:row>
                    <xdr:rowOff>19050</xdr:rowOff>
                  </from>
                  <to>
                    <xdr:col>2</xdr:col>
                    <xdr:colOff>47625</xdr:colOff>
                    <xdr:row>32</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7C9F4-FF23-4BAD-8B6C-D395FDD114BD}">
  <sheetPr>
    <tabColor rgb="FF00B0F0"/>
  </sheetPr>
  <dimension ref="B1:IV56"/>
  <sheetViews>
    <sheetView zoomScale="90" zoomScaleNormal="90" workbookViewId="0">
      <selection activeCell="J54" sqref="J54"/>
    </sheetView>
  </sheetViews>
  <sheetFormatPr defaultColWidth="8.85546875" defaultRowHeight="12.75"/>
  <cols>
    <col min="1" max="1" width="3.42578125" style="2" customWidth="1"/>
    <col min="2" max="2" width="4.5703125" style="2" customWidth="1"/>
    <col min="3" max="3" width="13.85546875" style="2" customWidth="1"/>
    <col min="4" max="4" width="14" style="2" customWidth="1"/>
    <col min="5" max="6" width="12" style="4" customWidth="1"/>
    <col min="7" max="8" width="12" style="2" customWidth="1"/>
    <col min="9" max="9" width="12" style="8" customWidth="1"/>
    <col min="10" max="11" width="12" style="2" customWidth="1"/>
    <col min="12" max="12" width="6.140625" style="2" customWidth="1"/>
    <col min="13" max="13" width="3.85546875" style="2" customWidth="1"/>
    <col min="14" max="16384" width="8.85546875" style="2"/>
  </cols>
  <sheetData>
    <row r="1" spans="2:256">
      <c r="B1" s="1089" t="s">
        <v>169</v>
      </c>
      <c r="C1" s="1090"/>
      <c r="D1" s="1090"/>
      <c r="E1" s="1090"/>
      <c r="F1" s="1090"/>
      <c r="G1" s="1090"/>
      <c r="H1" s="1090"/>
      <c r="I1" s="1090"/>
      <c r="J1" s="1090"/>
      <c r="K1" s="1090"/>
      <c r="L1" s="1090"/>
      <c r="M1" s="1091"/>
    </row>
    <row r="2" spans="2:256">
      <c r="B2" s="1092"/>
      <c r="C2" s="1093"/>
      <c r="D2" s="1093"/>
      <c r="E2" s="1093"/>
      <c r="F2" s="1093"/>
      <c r="G2" s="1093"/>
      <c r="H2" s="1093"/>
      <c r="I2" s="1093"/>
      <c r="J2" s="1093"/>
      <c r="K2" s="1093"/>
      <c r="L2" s="1093"/>
      <c r="M2" s="1094"/>
    </row>
    <row r="3" spans="2:256">
      <c r="B3" s="1092"/>
      <c r="C3" s="1093"/>
      <c r="D3" s="1093"/>
      <c r="E3" s="1093"/>
      <c r="F3" s="1093"/>
      <c r="G3" s="1093"/>
      <c r="H3" s="1093"/>
      <c r="I3" s="1093"/>
      <c r="J3" s="1093"/>
      <c r="K3" s="1093"/>
      <c r="L3" s="1093"/>
      <c r="M3" s="1094"/>
    </row>
    <row r="4" spans="2:256">
      <c r="B4" s="1092"/>
      <c r="C4" s="1093"/>
      <c r="D4" s="1093"/>
      <c r="E4" s="1093"/>
      <c r="F4" s="1093"/>
      <c r="G4" s="1093"/>
      <c r="H4" s="1093"/>
      <c r="I4" s="1093"/>
      <c r="J4" s="1093"/>
      <c r="K4" s="1093"/>
      <c r="L4" s="1093"/>
      <c r="M4" s="1094"/>
    </row>
    <row r="5" spans="2:256">
      <c r="B5" s="1095"/>
      <c r="C5" s="1096"/>
      <c r="D5" s="1096"/>
      <c r="E5" s="1096"/>
      <c r="F5" s="1096"/>
      <c r="G5" s="1096"/>
      <c r="H5" s="1096"/>
      <c r="I5" s="1096"/>
      <c r="J5" s="1096"/>
      <c r="K5" s="1096"/>
      <c r="L5" s="1096"/>
      <c r="M5" s="1097"/>
    </row>
    <row r="6" spans="2:256" ht="20.25">
      <c r="B6" s="752"/>
      <c r="C6" s="1103" t="s">
        <v>170</v>
      </c>
      <c r="D6" s="1103"/>
      <c r="E6" s="1103"/>
      <c r="F6" s="1103"/>
      <c r="G6" s="1103"/>
      <c r="H6" s="1103"/>
      <c r="I6" s="1103"/>
      <c r="J6" s="1103"/>
      <c r="K6" s="1103"/>
      <c r="L6" s="1103"/>
      <c r="M6" s="1104"/>
    </row>
    <row r="7" spans="2:256">
      <c r="B7" s="349"/>
      <c r="C7" s="323"/>
      <c r="D7" s="753"/>
      <c r="E7" s="753"/>
      <c r="F7" s="753"/>
      <c r="G7" s="753"/>
      <c r="H7" s="753"/>
      <c r="I7" s="754"/>
      <c r="J7" s="753"/>
      <c r="K7" s="753"/>
      <c r="L7" s="753"/>
      <c r="M7" s="755"/>
      <c r="O7" s="9"/>
      <c r="P7" s="3"/>
    </row>
    <row r="8" spans="2:256">
      <c r="B8" s="349"/>
      <c r="C8" s="756"/>
      <c r="D8" s="753"/>
      <c r="E8" s="753"/>
      <c r="F8" s="753"/>
      <c r="G8" s="753"/>
      <c r="H8" s="753"/>
      <c r="I8" s="754"/>
      <c r="J8" s="753"/>
      <c r="K8" s="753"/>
      <c r="L8" s="753"/>
      <c r="M8" s="755"/>
    </row>
    <row r="9" spans="2:256">
      <c r="B9" s="349"/>
      <c r="C9" s="756"/>
      <c r="D9" s="757"/>
      <c r="E9" s="757"/>
      <c r="F9" s="757"/>
      <c r="G9" s="757"/>
      <c r="H9" s="757"/>
      <c r="I9" s="754"/>
      <c r="J9" s="758"/>
      <c r="K9" s="758"/>
      <c r="L9" s="758"/>
      <c r="M9" s="350"/>
    </row>
    <row r="10" spans="2:256" ht="14.25">
      <c r="B10" s="759"/>
      <c r="C10" s="760" t="s">
        <v>72</v>
      </c>
      <c r="D10" s="761"/>
      <c r="E10" s="1105"/>
      <c r="F10" s="1105"/>
      <c r="G10" s="1105"/>
      <c r="H10" s="1105"/>
      <c r="I10" s="1105"/>
      <c r="J10" s="762"/>
      <c r="K10" s="762"/>
      <c r="L10" s="763"/>
      <c r="M10" s="764"/>
      <c r="O10" s="9"/>
      <c r="P10" s="3"/>
    </row>
    <row r="11" spans="2:256" ht="14.25">
      <c r="B11" s="583"/>
      <c r="C11" s="760" t="s">
        <v>74</v>
      </c>
      <c r="D11" s="765"/>
      <c r="E11" s="1098"/>
      <c r="F11" s="1098"/>
      <c r="G11" s="1098"/>
      <c r="H11" s="1098"/>
      <c r="I11" s="1098"/>
      <c r="J11" s="762"/>
      <c r="K11" s="762"/>
      <c r="L11" s="766"/>
      <c r="M11" s="767"/>
    </row>
    <row r="12" spans="2:256" ht="14.25">
      <c r="B12" s="583"/>
      <c r="C12" s="760" t="s">
        <v>187</v>
      </c>
      <c r="D12" s="768"/>
      <c r="E12" s="1098"/>
      <c r="F12" s="1098"/>
      <c r="G12" s="1098"/>
      <c r="H12" s="1098"/>
      <c r="I12" s="1098"/>
      <c r="J12" s="585"/>
      <c r="K12" s="585"/>
      <c r="L12" s="584"/>
      <c r="M12" s="586"/>
    </row>
    <row r="13" spans="2:256" ht="14.25">
      <c r="B13" s="583"/>
      <c r="C13" s="760" t="s">
        <v>188</v>
      </c>
      <c r="D13" s="769"/>
      <c r="E13" s="1106"/>
      <c r="F13" s="1106"/>
      <c r="G13" s="1106"/>
      <c r="H13" s="1106"/>
      <c r="I13" s="1106"/>
      <c r="J13" s="770"/>
      <c r="K13" s="585"/>
      <c r="L13" s="584"/>
      <c r="M13" s="586"/>
    </row>
    <row r="14" spans="2:256">
      <c r="B14" s="771"/>
      <c r="C14" s="323"/>
      <c r="D14" s="769"/>
      <c r="E14" s="769"/>
      <c r="F14" s="769"/>
      <c r="G14" s="769"/>
      <c r="H14" s="772"/>
      <c r="I14" s="773"/>
      <c r="J14" s="773"/>
      <c r="K14" s="773"/>
      <c r="L14" s="769"/>
      <c r="M14" s="774"/>
    </row>
    <row r="15" spans="2:256" ht="14.25">
      <c r="B15" s="771"/>
      <c r="C15" s="760" t="s">
        <v>189</v>
      </c>
      <c r="D15" s="769"/>
      <c r="E15" s="1106"/>
      <c r="F15" s="1106"/>
      <c r="G15" s="1106"/>
      <c r="H15" s="1106"/>
      <c r="I15" s="1106"/>
      <c r="J15" s="770"/>
      <c r="K15" s="770"/>
      <c r="L15" s="769"/>
      <c r="M15" s="774"/>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2:256" ht="15">
      <c r="B16" s="775"/>
      <c r="C16" s="760" t="s">
        <v>190</v>
      </c>
      <c r="D16" s="776"/>
      <c r="E16" s="1098"/>
      <c r="F16" s="1098"/>
      <c r="G16" s="1098"/>
      <c r="H16" s="1098"/>
      <c r="I16" s="1098"/>
      <c r="J16" s="777"/>
      <c r="K16" s="770"/>
      <c r="L16" s="769"/>
      <c r="M16" s="779"/>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row>
    <row r="17" spans="2:256" ht="15">
      <c r="B17" s="780"/>
      <c r="C17" s="781"/>
      <c r="D17" s="781"/>
      <c r="E17" s="782"/>
      <c r="F17" s="782"/>
      <c r="G17" s="783"/>
      <c r="H17" s="784"/>
      <c r="I17" s="777"/>
      <c r="J17" s="777"/>
      <c r="K17" s="770"/>
      <c r="L17" s="769"/>
      <c r="M17" s="779"/>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row>
    <row r="18" spans="2:256" ht="15">
      <c r="B18" s="780"/>
      <c r="C18" s="776"/>
      <c r="D18" s="776"/>
      <c r="E18" s="784"/>
      <c r="F18" s="784"/>
      <c r="G18" s="785"/>
      <c r="H18" s="784"/>
      <c r="I18" s="777"/>
      <c r="J18" s="777"/>
      <c r="K18" s="770"/>
      <c r="L18" s="769"/>
      <c r="M18" s="779"/>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row>
    <row r="19" spans="2:256" ht="15">
      <c r="B19" s="780"/>
      <c r="C19" s="1108" t="s">
        <v>191</v>
      </c>
      <c r="D19" s="1108"/>
      <c r="E19" s="1108"/>
      <c r="F19" s="1108"/>
      <c r="G19" s="1108"/>
      <c r="H19" s="1108"/>
      <c r="I19" s="1108"/>
      <c r="J19" s="1108"/>
      <c r="K19" s="1108"/>
      <c r="L19" s="1108"/>
      <c r="M19" s="779"/>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row>
    <row r="20" spans="2:256" ht="15">
      <c r="B20" s="780"/>
      <c r="C20" s="1108"/>
      <c r="D20" s="1108"/>
      <c r="E20" s="1108"/>
      <c r="F20" s="1108"/>
      <c r="G20" s="1108"/>
      <c r="H20" s="1108"/>
      <c r="I20" s="1108"/>
      <c r="J20" s="1108"/>
      <c r="K20" s="1108"/>
      <c r="L20" s="1108"/>
      <c r="M20" s="779"/>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row>
    <row r="21" spans="2:256" ht="15">
      <c r="B21" s="780"/>
      <c r="C21" s="776"/>
      <c r="D21" s="776"/>
      <c r="E21" s="784"/>
      <c r="F21" s="784"/>
      <c r="G21" s="785"/>
      <c r="H21" s="784"/>
      <c r="I21" s="777"/>
      <c r="J21" s="777"/>
      <c r="K21" s="777"/>
      <c r="L21" s="784"/>
      <c r="M21" s="779"/>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row>
    <row r="22" spans="2:256" ht="15">
      <c r="B22" s="780"/>
      <c r="C22" s="776"/>
      <c r="D22" s="776"/>
      <c r="E22" s="784"/>
      <c r="F22" s="784"/>
      <c r="G22" s="785"/>
      <c r="H22" s="784"/>
      <c r="I22" s="777"/>
      <c r="J22" s="777"/>
      <c r="K22" s="777"/>
      <c r="L22" s="784"/>
      <c r="M22" s="779"/>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row>
    <row r="23" spans="2:256" ht="15">
      <c r="B23" s="780"/>
      <c r="C23" s="1100"/>
      <c r="D23" s="1100"/>
      <c r="E23" s="1100"/>
      <c r="F23" s="784"/>
      <c r="G23" s="1101"/>
      <c r="H23" s="1101"/>
      <c r="I23" s="1101"/>
      <c r="J23" s="777"/>
      <c r="K23" s="1102"/>
      <c r="L23" s="1102"/>
      <c r="M23" s="779"/>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c r="IU23" s="15"/>
      <c r="IV23" s="15"/>
    </row>
    <row r="24" spans="2:256" ht="15">
      <c r="B24" s="780"/>
      <c r="C24" s="1086" t="s">
        <v>186</v>
      </c>
      <c r="D24" s="1086"/>
      <c r="E24" s="1086"/>
      <c r="F24" s="792"/>
      <c r="G24" s="1087" t="s">
        <v>161</v>
      </c>
      <c r="H24" s="1087"/>
      <c r="I24" s="1087"/>
      <c r="J24" s="793"/>
      <c r="K24" s="1088" t="s">
        <v>1</v>
      </c>
      <c r="L24" s="1088"/>
      <c r="M24" s="779"/>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c r="IU24" s="15"/>
      <c r="IV24" s="15"/>
    </row>
    <row r="25" spans="2:256" ht="15">
      <c r="B25" s="780"/>
      <c r="C25" s="776"/>
      <c r="D25" s="776"/>
      <c r="E25" s="784"/>
      <c r="F25" s="784"/>
      <c r="G25" s="785"/>
      <c r="H25" s="784"/>
      <c r="I25" s="777"/>
      <c r="J25" s="777"/>
      <c r="K25" s="777"/>
      <c r="L25" s="784"/>
      <c r="M25" s="779"/>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c r="IQ25" s="15"/>
      <c r="IR25" s="15"/>
      <c r="IS25" s="15"/>
      <c r="IT25" s="15"/>
      <c r="IU25" s="15"/>
      <c r="IV25" s="15"/>
    </row>
    <row r="26" spans="2:256" ht="15">
      <c r="B26" s="780"/>
      <c r="C26" s="1107" t="s">
        <v>192</v>
      </c>
      <c r="D26" s="1107"/>
      <c r="E26" s="1107"/>
      <c r="F26" s="1107"/>
      <c r="G26" s="1107"/>
      <c r="H26" s="1107"/>
      <c r="I26" s="1107"/>
      <c r="J26" s="1107"/>
      <c r="K26" s="1107"/>
      <c r="L26" s="1107"/>
      <c r="M26" s="779"/>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c r="IU26" s="15"/>
      <c r="IV26" s="15"/>
    </row>
    <row r="27" spans="2:256" ht="15">
      <c r="B27" s="780"/>
      <c r="C27" s="1107"/>
      <c r="D27" s="1107"/>
      <c r="E27" s="1107"/>
      <c r="F27" s="1107"/>
      <c r="G27" s="1107"/>
      <c r="H27" s="1107"/>
      <c r="I27" s="1107"/>
      <c r="J27" s="1107"/>
      <c r="K27" s="1107"/>
      <c r="L27" s="1107"/>
      <c r="M27" s="779"/>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c r="II27" s="15"/>
      <c r="IJ27" s="15"/>
      <c r="IK27" s="15"/>
      <c r="IL27" s="15"/>
      <c r="IM27" s="15"/>
      <c r="IN27" s="15"/>
      <c r="IO27" s="15"/>
      <c r="IP27" s="15"/>
      <c r="IQ27" s="15"/>
      <c r="IR27" s="15"/>
      <c r="IS27" s="15"/>
      <c r="IT27" s="15"/>
      <c r="IU27" s="15"/>
      <c r="IV27" s="15"/>
    </row>
    <row r="28" spans="2:256" ht="15">
      <c r="B28" s="780"/>
      <c r="C28" s="1107"/>
      <c r="D28" s="1107"/>
      <c r="E28" s="1107"/>
      <c r="F28" s="1107"/>
      <c r="G28" s="1107"/>
      <c r="H28" s="1107"/>
      <c r="I28" s="1107"/>
      <c r="J28" s="1107"/>
      <c r="K28" s="1107"/>
      <c r="L28" s="1107"/>
      <c r="M28" s="779"/>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c r="IA28" s="15"/>
      <c r="IB28" s="15"/>
      <c r="IC28" s="15"/>
      <c r="ID28" s="15"/>
      <c r="IE28" s="15"/>
      <c r="IF28" s="15"/>
      <c r="IG28" s="15"/>
      <c r="IH28" s="15"/>
      <c r="II28" s="15"/>
      <c r="IJ28" s="15"/>
      <c r="IK28" s="15"/>
      <c r="IL28" s="15"/>
      <c r="IM28" s="15"/>
      <c r="IN28" s="15"/>
      <c r="IO28" s="15"/>
      <c r="IP28" s="15"/>
      <c r="IQ28" s="15"/>
      <c r="IR28" s="15"/>
      <c r="IS28" s="15"/>
      <c r="IT28" s="15"/>
      <c r="IU28" s="15"/>
      <c r="IV28" s="15"/>
    </row>
    <row r="29" spans="2:256" ht="15">
      <c r="B29" s="780"/>
      <c r="C29" s="776"/>
      <c r="D29" s="776"/>
      <c r="E29" s="784"/>
      <c r="F29" s="784"/>
      <c r="G29" s="785"/>
      <c r="H29" s="784"/>
      <c r="I29" s="777"/>
      <c r="J29" s="777"/>
      <c r="K29" s="777"/>
      <c r="L29" s="784"/>
      <c r="M29" s="779"/>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c r="IB29" s="15"/>
      <c r="IC29" s="15"/>
      <c r="ID29" s="15"/>
      <c r="IE29" s="15"/>
      <c r="IF29" s="15"/>
      <c r="IG29" s="15"/>
      <c r="IH29" s="15"/>
      <c r="II29" s="15"/>
      <c r="IJ29" s="15"/>
      <c r="IK29" s="15"/>
      <c r="IL29" s="15"/>
      <c r="IM29" s="15"/>
      <c r="IN29" s="15"/>
      <c r="IO29" s="15"/>
      <c r="IP29" s="15"/>
      <c r="IQ29" s="15"/>
      <c r="IR29" s="15"/>
      <c r="IS29" s="15"/>
      <c r="IT29" s="15"/>
      <c r="IU29" s="15"/>
      <c r="IV29" s="15"/>
    </row>
    <row r="30" spans="2:256" ht="15">
      <c r="B30" s="780"/>
      <c r="C30" s="776"/>
      <c r="D30" s="776"/>
      <c r="E30" s="784"/>
      <c r="F30" s="784"/>
      <c r="G30" s="785"/>
      <c r="H30" s="784"/>
      <c r="I30" s="777"/>
      <c r="J30" s="777"/>
      <c r="K30" s="777"/>
      <c r="L30" s="784"/>
      <c r="M30" s="779"/>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15"/>
      <c r="HK30" s="15"/>
      <c r="HL30" s="15"/>
      <c r="HM30" s="15"/>
      <c r="HN30" s="15"/>
      <c r="HO30" s="15"/>
      <c r="HP30" s="15"/>
      <c r="HQ30" s="15"/>
      <c r="HR30" s="15"/>
      <c r="HS30" s="15"/>
      <c r="HT30" s="15"/>
      <c r="HU30" s="15"/>
      <c r="HV30" s="15"/>
      <c r="HW30" s="15"/>
      <c r="HX30" s="15"/>
      <c r="HY30" s="15"/>
      <c r="HZ30" s="15"/>
      <c r="IA30" s="15"/>
      <c r="IB30" s="15"/>
      <c r="IC30" s="15"/>
      <c r="ID30" s="15"/>
      <c r="IE30" s="15"/>
      <c r="IF30" s="15"/>
      <c r="IG30" s="15"/>
      <c r="IH30" s="15"/>
      <c r="II30" s="15"/>
      <c r="IJ30" s="15"/>
      <c r="IK30" s="15"/>
      <c r="IL30" s="15"/>
      <c r="IM30" s="15"/>
      <c r="IN30" s="15"/>
      <c r="IO30" s="15"/>
      <c r="IP30" s="15"/>
      <c r="IQ30" s="15"/>
      <c r="IR30" s="15"/>
      <c r="IS30" s="15"/>
      <c r="IT30" s="15"/>
      <c r="IU30" s="15"/>
      <c r="IV30" s="15"/>
    </row>
    <row r="31" spans="2:256" ht="15">
      <c r="B31" s="780"/>
      <c r="C31" s="776"/>
      <c r="D31" s="776"/>
      <c r="E31" s="784"/>
      <c r="F31" s="784"/>
      <c r="G31" s="785"/>
      <c r="H31" s="784"/>
      <c r="I31" s="777"/>
      <c r="J31" s="777"/>
      <c r="K31" s="777"/>
      <c r="L31" s="784"/>
      <c r="M31" s="779"/>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c r="HH31" s="15"/>
      <c r="HI31" s="15"/>
      <c r="HJ31" s="15"/>
      <c r="HK31" s="15"/>
      <c r="HL31" s="15"/>
      <c r="HM31" s="15"/>
      <c r="HN31" s="15"/>
      <c r="HO31" s="15"/>
      <c r="HP31" s="15"/>
      <c r="HQ31" s="15"/>
      <c r="HR31" s="15"/>
      <c r="HS31" s="15"/>
      <c r="HT31" s="15"/>
      <c r="HU31" s="15"/>
      <c r="HV31" s="15"/>
      <c r="HW31" s="15"/>
      <c r="HX31" s="15"/>
      <c r="HY31" s="15"/>
      <c r="HZ31" s="15"/>
      <c r="IA31" s="15"/>
      <c r="IB31" s="15"/>
      <c r="IC31" s="15"/>
      <c r="ID31" s="15"/>
      <c r="IE31" s="15"/>
      <c r="IF31" s="15"/>
      <c r="IG31" s="15"/>
      <c r="IH31" s="15"/>
      <c r="II31" s="15"/>
      <c r="IJ31" s="15"/>
      <c r="IK31" s="15"/>
      <c r="IL31" s="15"/>
      <c r="IM31" s="15"/>
      <c r="IN31" s="15"/>
      <c r="IO31" s="15"/>
      <c r="IP31" s="15"/>
      <c r="IQ31" s="15"/>
      <c r="IR31" s="15"/>
      <c r="IS31" s="15"/>
      <c r="IT31" s="15"/>
      <c r="IU31" s="15"/>
      <c r="IV31" s="15"/>
    </row>
    <row r="32" spans="2:256" ht="15">
      <c r="B32" s="780"/>
      <c r="C32" s="776"/>
      <c r="D32" s="776"/>
      <c r="E32" s="784"/>
      <c r="F32" s="784"/>
      <c r="G32" s="785"/>
      <c r="H32" s="784"/>
      <c r="I32" s="777"/>
      <c r="J32" s="777"/>
      <c r="K32" s="777"/>
      <c r="L32" s="784"/>
      <c r="M32" s="779"/>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15"/>
      <c r="HK32" s="15"/>
      <c r="HL32" s="15"/>
      <c r="HM32" s="15"/>
      <c r="HN32" s="15"/>
      <c r="HO32" s="15"/>
      <c r="HP32" s="15"/>
      <c r="HQ32" s="15"/>
      <c r="HR32" s="15"/>
      <c r="HS32" s="15"/>
      <c r="HT32" s="15"/>
      <c r="HU32" s="15"/>
      <c r="HV32" s="15"/>
      <c r="HW32" s="15"/>
      <c r="HX32" s="15"/>
      <c r="HY32" s="15"/>
      <c r="HZ32" s="15"/>
      <c r="IA32" s="15"/>
      <c r="IB32" s="15"/>
      <c r="IC32" s="15"/>
      <c r="ID32" s="15"/>
      <c r="IE32" s="15"/>
      <c r="IF32" s="15"/>
      <c r="IG32" s="15"/>
      <c r="IH32" s="15"/>
      <c r="II32" s="15"/>
      <c r="IJ32" s="15"/>
      <c r="IK32" s="15"/>
      <c r="IL32" s="15"/>
      <c r="IM32" s="15"/>
      <c r="IN32" s="15"/>
      <c r="IO32" s="15"/>
      <c r="IP32" s="15"/>
      <c r="IQ32" s="15"/>
      <c r="IR32" s="15"/>
      <c r="IS32" s="15"/>
      <c r="IT32" s="15"/>
      <c r="IU32" s="15"/>
      <c r="IV32" s="15"/>
    </row>
    <row r="33" spans="2:256" ht="15">
      <c r="B33" s="780"/>
      <c r="C33" s="776"/>
      <c r="D33" s="776"/>
      <c r="E33" s="784"/>
      <c r="F33" s="784"/>
      <c r="G33" s="785"/>
      <c r="H33" s="784"/>
      <c r="I33" s="777"/>
      <c r="J33" s="777"/>
      <c r="K33" s="777"/>
      <c r="L33" s="784"/>
      <c r="M33" s="779"/>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c r="HH33" s="15"/>
      <c r="HI33" s="15"/>
      <c r="HJ33" s="15"/>
      <c r="HK33" s="15"/>
      <c r="HL33" s="15"/>
      <c r="HM33" s="15"/>
      <c r="HN33" s="15"/>
      <c r="HO33" s="15"/>
      <c r="HP33" s="15"/>
      <c r="HQ33" s="15"/>
      <c r="HR33" s="15"/>
      <c r="HS33" s="15"/>
      <c r="HT33" s="15"/>
      <c r="HU33" s="15"/>
      <c r="HV33" s="15"/>
      <c r="HW33" s="15"/>
      <c r="HX33" s="15"/>
      <c r="HY33" s="15"/>
      <c r="HZ33" s="15"/>
      <c r="IA33" s="15"/>
      <c r="IB33" s="15"/>
      <c r="IC33" s="15"/>
      <c r="ID33" s="15"/>
      <c r="IE33" s="15"/>
      <c r="IF33" s="15"/>
      <c r="IG33" s="15"/>
      <c r="IH33" s="15"/>
      <c r="II33" s="15"/>
      <c r="IJ33" s="15"/>
      <c r="IK33" s="15"/>
      <c r="IL33" s="15"/>
      <c r="IM33" s="15"/>
      <c r="IN33" s="15"/>
      <c r="IO33" s="15"/>
      <c r="IP33" s="15"/>
      <c r="IQ33" s="15"/>
      <c r="IR33" s="15"/>
      <c r="IS33" s="15"/>
      <c r="IT33" s="15"/>
      <c r="IU33" s="15"/>
      <c r="IV33" s="15"/>
    </row>
    <row r="34" spans="2:256" ht="15">
      <c r="B34" s="780"/>
      <c r="C34" s="776"/>
      <c r="D34" s="776"/>
      <c r="E34" s="784"/>
      <c r="F34" s="784"/>
      <c r="G34" s="785"/>
      <c r="H34" s="784"/>
      <c r="I34" s="777"/>
      <c r="J34" s="777"/>
      <c r="K34" s="777"/>
      <c r="L34" s="784"/>
      <c r="M34" s="779"/>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c r="IB34" s="15"/>
      <c r="IC34" s="15"/>
      <c r="ID34" s="15"/>
      <c r="IE34" s="15"/>
      <c r="IF34" s="15"/>
      <c r="IG34" s="15"/>
      <c r="IH34" s="15"/>
      <c r="II34" s="15"/>
      <c r="IJ34" s="15"/>
      <c r="IK34" s="15"/>
      <c r="IL34" s="15"/>
      <c r="IM34" s="15"/>
      <c r="IN34" s="15"/>
      <c r="IO34" s="15"/>
      <c r="IP34" s="15"/>
      <c r="IQ34" s="15"/>
      <c r="IR34" s="15"/>
      <c r="IS34" s="15"/>
      <c r="IT34" s="15"/>
      <c r="IU34" s="15"/>
      <c r="IV34" s="15"/>
    </row>
    <row r="35" spans="2:256" ht="15">
      <c r="B35" s="794"/>
      <c r="C35" s="660"/>
      <c r="D35" s="660"/>
      <c r="E35" s="323"/>
      <c r="F35" s="323"/>
      <c r="G35" s="323"/>
      <c r="H35" s="323"/>
      <c r="I35" s="323"/>
      <c r="J35" s="323"/>
      <c r="K35" s="323"/>
      <c r="L35" s="323"/>
      <c r="M35" s="79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c r="IB35" s="15"/>
      <c r="IC35" s="15"/>
      <c r="ID35" s="15"/>
      <c r="IE35" s="15"/>
      <c r="IF35" s="15"/>
      <c r="IG35" s="15"/>
      <c r="IH35" s="15"/>
      <c r="II35" s="15"/>
      <c r="IJ35" s="15"/>
      <c r="IK35" s="15"/>
      <c r="IL35" s="15"/>
      <c r="IM35" s="15"/>
      <c r="IN35" s="15"/>
      <c r="IO35" s="15"/>
      <c r="IP35" s="15"/>
      <c r="IQ35" s="15"/>
      <c r="IR35" s="15"/>
      <c r="IS35" s="15"/>
      <c r="IT35" s="15"/>
      <c r="IU35" s="15"/>
      <c r="IV35" s="15"/>
    </row>
    <row r="36" spans="2:256">
      <c r="B36" s="796"/>
      <c r="C36" s="323"/>
      <c r="D36" s="323"/>
      <c r="E36" s="323"/>
      <c r="F36" s="323"/>
      <c r="G36" s="323"/>
      <c r="H36" s="323"/>
      <c r="I36" s="323"/>
      <c r="J36" s="323"/>
      <c r="K36" s="323"/>
      <c r="L36" s="323"/>
      <c r="M36" s="797"/>
    </row>
    <row r="37" spans="2:256">
      <c r="B37" s="796"/>
      <c r="C37" s="798"/>
      <c r="D37" s="798"/>
      <c r="E37" s="798"/>
      <c r="F37" s="798"/>
      <c r="G37" s="798"/>
      <c r="H37" s="798"/>
      <c r="I37" s="798"/>
      <c r="J37" s="798"/>
      <c r="K37" s="798"/>
      <c r="L37" s="798"/>
      <c r="M37" s="797"/>
    </row>
    <row r="38" spans="2:256">
      <c r="B38" s="796"/>
      <c r="C38" s="323"/>
      <c r="D38" s="323"/>
      <c r="E38" s="799"/>
      <c r="F38" s="799"/>
      <c r="G38" s="799"/>
      <c r="H38" s="799"/>
      <c r="I38" s="799"/>
      <c r="J38" s="799"/>
      <c r="K38" s="800"/>
      <c r="L38" s="799"/>
      <c r="M38" s="797"/>
    </row>
    <row r="39" spans="2:256" ht="13.5" thickBot="1">
      <c r="B39" s="801"/>
      <c r="C39" s="802"/>
      <c r="D39" s="803"/>
      <c r="E39" s="804"/>
      <c r="F39" s="804"/>
      <c r="G39" s="805"/>
      <c r="H39" s="802"/>
      <c r="I39" s="806"/>
      <c r="J39" s="802"/>
      <c r="K39" s="802"/>
      <c r="L39" s="802"/>
      <c r="M39" s="807"/>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row>
    <row r="42" spans="2:256" ht="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c r="IH42" s="15"/>
      <c r="II42" s="15"/>
      <c r="IJ42" s="15"/>
      <c r="IK42" s="15"/>
      <c r="IL42" s="15"/>
      <c r="IM42" s="15"/>
      <c r="IN42" s="15"/>
      <c r="IO42" s="15"/>
      <c r="IP42" s="15"/>
      <c r="IQ42" s="15"/>
      <c r="IR42" s="15"/>
      <c r="IS42" s="15"/>
      <c r="IT42" s="15"/>
      <c r="IU42" s="15"/>
      <c r="IV42" s="15"/>
    </row>
    <row r="43" spans="2:256" ht="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c r="II43" s="15"/>
      <c r="IJ43" s="15"/>
      <c r="IK43" s="15"/>
      <c r="IL43" s="15"/>
      <c r="IM43" s="15"/>
      <c r="IN43" s="15"/>
      <c r="IO43" s="15"/>
      <c r="IP43" s="15"/>
      <c r="IQ43" s="15"/>
      <c r="IR43" s="15"/>
      <c r="IS43" s="15"/>
      <c r="IT43" s="15"/>
      <c r="IU43" s="15"/>
      <c r="IV43" s="15"/>
    </row>
    <row r="44" spans="2:256" ht="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c r="GT44" s="15"/>
      <c r="GU44" s="15"/>
      <c r="GV44" s="15"/>
      <c r="GW44" s="15"/>
      <c r="GX44" s="15"/>
      <c r="GY44" s="15"/>
      <c r="GZ44" s="15"/>
      <c r="HA44" s="15"/>
      <c r="HB44" s="15"/>
      <c r="HC44" s="15"/>
      <c r="HD44" s="15"/>
      <c r="HE44" s="15"/>
      <c r="HF44" s="15"/>
      <c r="HG44" s="15"/>
      <c r="HH44" s="15"/>
      <c r="HI44" s="15"/>
      <c r="HJ44" s="15"/>
      <c r="HK44" s="15"/>
      <c r="HL44" s="15"/>
      <c r="HM44" s="15"/>
      <c r="HN44" s="15"/>
      <c r="HO44" s="15"/>
      <c r="HP44" s="15"/>
      <c r="HQ44" s="15"/>
      <c r="HR44" s="15"/>
      <c r="HS44" s="15"/>
      <c r="HT44" s="15"/>
      <c r="HU44" s="15"/>
      <c r="HV44" s="15"/>
      <c r="HW44" s="15"/>
      <c r="HX44" s="15"/>
      <c r="HY44" s="15"/>
      <c r="HZ44" s="15"/>
      <c r="IA44" s="15"/>
      <c r="IB44" s="15"/>
      <c r="IC44" s="15"/>
      <c r="ID44" s="15"/>
      <c r="IE44" s="15"/>
      <c r="IF44" s="15"/>
      <c r="IG44" s="15"/>
      <c r="IH44" s="15"/>
      <c r="II44" s="15"/>
      <c r="IJ44" s="15"/>
      <c r="IK44" s="15"/>
      <c r="IL44" s="15"/>
      <c r="IM44" s="15"/>
      <c r="IN44" s="15"/>
      <c r="IO44" s="15"/>
      <c r="IP44" s="15"/>
      <c r="IQ44" s="15"/>
      <c r="IR44" s="15"/>
      <c r="IS44" s="15"/>
      <c r="IT44" s="15"/>
      <c r="IU44" s="15"/>
      <c r="IV44" s="15"/>
    </row>
    <row r="45" spans="2:256" ht="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c r="GT45" s="15"/>
      <c r="GU45" s="15"/>
      <c r="GV45" s="15"/>
      <c r="GW45" s="15"/>
      <c r="GX45" s="15"/>
      <c r="GY45" s="15"/>
      <c r="GZ45" s="15"/>
      <c r="HA45" s="15"/>
      <c r="HB45" s="15"/>
      <c r="HC45" s="15"/>
      <c r="HD45" s="15"/>
      <c r="HE45" s="15"/>
      <c r="HF45" s="15"/>
      <c r="HG45" s="15"/>
      <c r="HH45" s="15"/>
      <c r="HI45" s="15"/>
      <c r="HJ45" s="15"/>
      <c r="HK45" s="15"/>
      <c r="HL45" s="15"/>
      <c r="HM45" s="15"/>
      <c r="HN45" s="15"/>
      <c r="HO45" s="15"/>
      <c r="HP45" s="15"/>
      <c r="HQ45" s="15"/>
      <c r="HR45" s="15"/>
      <c r="HS45" s="15"/>
      <c r="HT45" s="15"/>
      <c r="HU45" s="15"/>
      <c r="HV45" s="15"/>
      <c r="HW45" s="15"/>
      <c r="HX45" s="15"/>
      <c r="HY45" s="15"/>
      <c r="HZ45" s="15"/>
      <c r="IA45" s="15"/>
      <c r="IB45" s="15"/>
      <c r="IC45" s="15"/>
      <c r="ID45" s="15"/>
      <c r="IE45" s="15"/>
      <c r="IF45" s="15"/>
      <c r="IG45" s="15"/>
      <c r="IH45" s="15"/>
      <c r="II45" s="15"/>
      <c r="IJ45" s="15"/>
      <c r="IK45" s="15"/>
      <c r="IL45" s="15"/>
      <c r="IM45" s="15"/>
      <c r="IN45" s="15"/>
      <c r="IO45" s="15"/>
      <c r="IP45" s="15"/>
      <c r="IQ45" s="15"/>
      <c r="IR45" s="15"/>
      <c r="IS45" s="15"/>
      <c r="IT45" s="15"/>
      <c r="IU45" s="15"/>
      <c r="IV45" s="15"/>
    </row>
    <row r="46" spans="2:256" ht="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5"/>
      <c r="FW46" s="15"/>
      <c r="FX46" s="15"/>
      <c r="FY46" s="15"/>
      <c r="FZ46" s="15"/>
      <c r="GA46" s="15"/>
      <c r="GB46" s="15"/>
      <c r="GC46" s="15"/>
      <c r="GD46" s="15"/>
      <c r="GE46" s="15"/>
      <c r="GF46" s="15"/>
      <c r="GG46" s="15"/>
      <c r="GH46" s="15"/>
      <c r="GI46" s="15"/>
      <c r="GJ46" s="15"/>
      <c r="GK46" s="15"/>
      <c r="GL46" s="15"/>
      <c r="GM46" s="15"/>
      <c r="GN46" s="15"/>
      <c r="GO46" s="15"/>
      <c r="GP46" s="15"/>
      <c r="GQ46" s="15"/>
      <c r="GR46" s="15"/>
      <c r="GS46" s="15"/>
      <c r="GT46" s="15"/>
      <c r="GU46" s="15"/>
      <c r="GV46" s="15"/>
      <c r="GW46" s="15"/>
      <c r="GX46" s="15"/>
      <c r="GY46" s="15"/>
      <c r="GZ46" s="15"/>
      <c r="HA46" s="15"/>
      <c r="HB46" s="15"/>
      <c r="HC46" s="15"/>
      <c r="HD46" s="15"/>
      <c r="HE46" s="15"/>
      <c r="HF46" s="15"/>
      <c r="HG46" s="15"/>
      <c r="HH46" s="15"/>
      <c r="HI46" s="15"/>
      <c r="HJ46" s="15"/>
      <c r="HK46" s="15"/>
      <c r="HL46" s="15"/>
      <c r="HM46" s="15"/>
      <c r="HN46" s="15"/>
      <c r="HO46" s="15"/>
      <c r="HP46" s="15"/>
      <c r="HQ46" s="15"/>
      <c r="HR46" s="15"/>
      <c r="HS46" s="15"/>
      <c r="HT46" s="15"/>
      <c r="HU46" s="15"/>
      <c r="HV46" s="15"/>
      <c r="HW46" s="15"/>
      <c r="HX46" s="15"/>
      <c r="HY46" s="15"/>
      <c r="HZ46" s="15"/>
      <c r="IA46" s="15"/>
      <c r="IB46" s="15"/>
      <c r="IC46" s="15"/>
      <c r="ID46" s="15"/>
      <c r="IE46" s="15"/>
      <c r="IF46" s="15"/>
      <c r="IG46" s="15"/>
      <c r="IH46" s="15"/>
      <c r="II46" s="15"/>
      <c r="IJ46" s="15"/>
      <c r="IK46" s="15"/>
      <c r="IL46" s="15"/>
      <c r="IM46" s="15"/>
      <c r="IN46" s="15"/>
      <c r="IO46" s="15"/>
      <c r="IP46" s="15"/>
      <c r="IQ46" s="15"/>
      <c r="IR46" s="15"/>
      <c r="IS46" s="15"/>
      <c r="IT46" s="15"/>
      <c r="IU46" s="15"/>
      <c r="IV46" s="15"/>
    </row>
    <row r="47" spans="2:256" ht="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c r="IV47" s="15"/>
    </row>
    <row r="48" spans="2:256" ht="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c r="II48" s="15"/>
      <c r="IJ48" s="15"/>
      <c r="IK48" s="15"/>
      <c r="IL48" s="15"/>
      <c r="IM48" s="15"/>
      <c r="IN48" s="15"/>
      <c r="IO48" s="15"/>
      <c r="IP48" s="15"/>
      <c r="IQ48" s="15"/>
      <c r="IR48" s="15"/>
      <c r="IS48" s="15"/>
      <c r="IT48" s="15"/>
      <c r="IU48" s="15"/>
      <c r="IV48" s="15"/>
    </row>
    <row r="49" spans="14:256" ht="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c r="GT49" s="15"/>
      <c r="GU49" s="15"/>
      <c r="GV49" s="15"/>
      <c r="GW49" s="15"/>
      <c r="GX49" s="15"/>
      <c r="GY49" s="15"/>
      <c r="GZ49" s="15"/>
      <c r="HA49" s="15"/>
      <c r="HB49" s="15"/>
      <c r="HC49" s="15"/>
      <c r="HD49" s="15"/>
      <c r="HE49" s="15"/>
      <c r="HF49" s="15"/>
      <c r="HG49" s="15"/>
      <c r="HH49" s="15"/>
      <c r="HI49" s="15"/>
      <c r="HJ49" s="15"/>
      <c r="HK49" s="15"/>
      <c r="HL49" s="15"/>
      <c r="HM49" s="15"/>
      <c r="HN49" s="15"/>
      <c r="HO49" s="15"/>
      <c r="HP49" s="15"/>
      <c r="HQ49" s="15"/>
      <c r="HR49" s="15"/>
      <c r="HS49" s="15"/>
      <c r="HT49" s="15"/>
      <c r="HU49" s="15"/>
      <c r="HV49" s="15"/>
      <c r="HW49" s="15"/>
      <c r="HX49" s="15"/>
      <c r="HY49" s="15"/>
      <c r="HZ49" s="15"/>
      <c r="IA49" s="15"/>
      <c r="IB49" s="15"/>
      <c r="IC49" s="15"/>
      <c r="ID49" s="15"/>
      <c r="IE49" s="15"/>
      <c r="IF49" s="15"/>
      <c r="IG49" s="15"/>
      <c r="IH49" s="15"/>
      <c r="II49" s="15"/>
      <c r="IJ49" s="15"/>
      <c r="IK49" s="15"/>
      <c r="IL49" s="15"/>
      <c r="IM49" s="15"/>
      <c r="IN49" s="15"/>
      <c r="IO49" s="15"/>
      <c r="IP49" s="15"/>
      <c r="IQ49" s="15"/>
      <c r="IR49" s="15"/>
      <c r="IS49" s="15"/>
      <c r="IT49" s="15"/>
      <c r="IU49" s="15"/>
      <c r="IV49" s="15"/>
    </row>
    <row r="50" spans="14:256" ht="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c r="HH50" s="15"/>
      <c r="HI50" s="15"/>
      <c r="HJ50" s="15"/>
      <c r="HK50" s="15"/>
      <c r="HL50" s="15"/>
      <c r="HM50" s="15"/>
      <c r="HN50" s="15"/>
      <c r="HO50" s="15"/>
      <c r="HP50" s="15"/>
      <c r="HQ50" s="15"/>
      <c r="HR50" s="15"/>
      <c r="HS50" s="15"/>
      <c r="HT50" s="15"/>
      <c r="HU50" s="15"/>
      <c r="HV50" s="15"/>
      <c r="HW50" s="15"/>
      <c r="HX50" s="15"/>
      <c r="HY50" s="15"/>
      <c r="HZ50" s="15"/>
      <c r="IA50" s="15"/>
      <c r="IB50" s="15"/>
      <c r="IC50" s="15"/>
      <c r="ID50" s="15"/>
      <c r="IE50" s="15"/>
      <c r="IF50" s="15"/>
      <c r="IG50" s="15"/>
      <c r="IH50" s="15"/>
      <c r="II50" s="15"/>
      <c r="IJ50" s="15"/>
      <c r="IK50" s="15"/>
      <c r="IL50" s="15"/>
      <c r="IM50" s="15"/>
      <c r="IN50" s="15"/>
      <c r="IO50" s="15"/>
      <c r="IP50" s="15"/>
      <c r="IQ50" s="15"/>
      <c r="IR50" s="15"/>
      <c r="IS50" s="15"/>
      <c r="IT50" s="15"/>
      <c r="IU50" s="15"/>
      <c r="IV50" s="15"/>
    </row>
    <row r="51" spans="14:256" ht="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c r="GP51" s="15"/>
      <c r="GQ51" s="15"/>
      <c r="GR51" s="15"/>
      <c r="GS51" s="15"/>
      <c r="GT51" s="15"/>
      <c r="GU51" s="15"/>
      <c r="GV51" s="15"/>
      <c r="GW51" s="15"/>
      <c r="GX51" s="15"/>
      <c r="GY51" s="15"/>
      <c r="GZ51" s="15"/>
      <c r="HA51" s="15"/>
      <c r="HB51" s="15"/>
      <c r="HC51" s="15"/>
      <c r="HD51" s="15"/>
      <c r="HE51" s="15"/>
      <c r="HF51" s="15"/>
      <c r="HG51" s="15"/>
      <c r="HH51" s="15"/>
      <c r="HI51" s="15"/>
      <c r="HJ51" s="15"/>
      <c r="HK51" s="15"/>
      <c r="HL51" s="15"/>
      <c r="HM51" s="15"/>
      <c r="HN51" s="15"/>
      <c r="HO51" s="15"/>
      <c r="HP51" s="15"/>
      <c r="HQ51" s="15"/>
      <c r="HR51" s="15"/>
      <c r="HS51" s="15"/>
      <c r="HT51" s="15"/>
      <c r="HU51" s="15"/>
      <c r="HV51" s="15"/>
      <c r="HW51" s="15"/>
      <c r="HX51" s="15"/>
      <c r="HY51" s="15"/>
      <c r="HZ51" s="15"/>
      <c r="IA51" s="15"/>
      <c r="IB51" s="15"/>
      <c r="IC51" s="15"/>
      <c r="ID51" s="15"/>
      <c r="IE51" s="15"/>
      <c r="IF51" s="15"/>
      <c r="IG51" s="15"/>
      <c r="IH51" s="15"/>
      <c r="II51" s="15"/>
      <c r="IJ51" s="15"/>
      <c r="IK51" s="15"/>
      <c r="IL51" s="15"/>
      <c r="IM51" s="15"/>
      <c r="IN51" s="15"/>
      <c r="IO51" s="15"/>
      <c r="IP51" s="15"/>
      <c r="IQ51" s="15"/>
      <c r="IR51" s="15"/>
      <c r="IS51" s="15"/>
      <c r="IT51" s="15"/>
      <c r="IU51" s="15"/>
      <c r="IV51" s="15"/>
    </row>
    <row r="52" spans="14:256" ht="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row>
    <row r="53" spans="14:256" ht="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c r="GH53" s="15"/>
      <c r="GI53" s="15"/>
      <c r="GJ53" s="15"/>
      <c r="GK53" s="15"/>
      <c r="GL53" s="15"/>
      <c r="GM53" s="15"/>
      <c r="GN53" s="15"/>
      <c r="GO53" s="15"/>
      <c r="GP53" s="15"/>
      <c r="GQ53" s="15"/>
      <c r="GR53" s="15"/>
      <c r="GS53" s="15"/>
      <c r="GT53" s="15"/>
      <c r="GU53" s="15"/>
      <c r="GV53" s="15"/>
      <c r="GW53" s="15"/>
      <c r="GX53" s="15"/>
      <c r="GY53" s="15"/>
      <c r="GZ53" s="15"/>
      <c r="HA53" s="15"/>
      <c r="HB53" s="15"/>
      <c r="HC53" s="15"/>
      <c r="HD53" s="15"/>
      <c r="HE53" s="15"/>
      <c r="HF53" s="15"/>
      <c r="HG53" s="15"/>
      <c r="HH53" s="15"/>
      <c r="HI53" s="15"/>
      <c r="HJ53" s="15"/>
      <c r="HK53" s="15"/>
      <c r="HL53" s="15"/>
      <c r="HM53" s="15"/>
      <c r="HN53" s="15"/>
      <c r="HO53" s="15"/>
      <c r="HP53" s="15"/>
      <c r="HQ53" s="15"/>
      <c r="HR53" s="15"/>
      <c r="HS53" s="15"/>
      <c r="HT53" s="15"/>
      <c r="HU53" s="15"/>
      <c r="HV53" s="15"/>
      <c r="HW53" s="15"/>
      <c r="HX53" s="15"/>
      <c r="HY53" s="15"/>
      <c r="HZ53" s="15"/>
      <c r="IA53" s="15"/>
      <c r="IB53" s="15"/>
      <c r="IC53" s="15"/>
      <c r="ID53" s="15"/>
      <c r="IE53" s="15"/>
      <c r="IF53" s="15"/>
      <c r="IG53" s="15"/>
      <c r="IH53" s="15"/>
      <c r="II53" s="15"/>
      <c r="IJ53" s="15"/>
      <c r="IK53" s="15"/>
      <c r="IL53" s="15"/>
      <c r="IM53" s="15"/>
      <c r="IN53" s="15"/>
      <c r="IO53" s="15"/>
      <c r="IP53" s="15"/>
      <c r="IQ53" s="15"/>
      <c r="IR53" s="15"/>
      <c r="IS53" s="15"/>
      <c r="IT53" s="15"/>
      <c r="IU53" s="15"/>
      <c r="IV53" s="15"/>
    </row>
    <row r="54" spans="14:256" ht="15" customHeight="1">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c r="FO54" s="15"/>
      <c r="FP54" s="15"/>
      <c r="FQ54" s="15"/>
      <c r="FR54" s="15"/>
      <c r="FS54" s="15"/>
      <c r="FT54" s="15"/>
      <c r="FU54" s="15"/>
      <c r="FV54" s="15"/>
      <c r="FW54" s="15"/>
      <c r="FX54" s="15"/>
      <c r="FY54" s="15"/>
      <c r="FZ54" s="15"/>
      <c r="GA54" s="15"/>
      <c r="GB54" s="15"/>
      <c r="GC54" s="15"/>
      <c r="GD54" s="15"/>
      <c r="GE54" s="15"/>
      <c r="GF54" s="15"/>
      <c r="GG54" s="15"/>
      <c r="GH54" s="15"/>
      <c r="GI54" s="15"/>
      <c r="GJ54" s="15"/>
      <c r="GK54" s="15"/>
      <c r="GL54" s="15"/>
      <c r="GM54" s="15"/>
      <c r="GN54" s="15"/>
      <c r="GO54" s="15"/>
      <c r="GP54" s="15"/>
      <c r="GQ54" s="15"/>
      <c r="GR54" s="15"/>
      <c r="GS54" s="15"/>
      <c r="GT54" s="15"/>
      <c r="GU54" s="15"/>
      <c r="GV54" s="15"/>
      <c r="GW54" s="15"/>
      <c r="GX54" s="15"/>
      <c r="GY54" s="15"/>
      <c r="GZ54" s="15"/>
      <c r="HA54" s="15"/>
      <c r="HB54" s="15"/>
      <c r="HC54" s="15"/>
      <c r="HD54" s="15"/>
      <c r="HE54" s="15"/>
      <c r="HF54" s="15"/>
      <c r="HG54" s="15"/>
      <c r="HH54" s="15"/>
      <c r="HI54" s="15"/>
      <c r="HJ54" s="15"/>
      <c r="HK54" s="15"/>
      <c r="HL54" s="15"/>
      <c r="HM54" s="15"/>
      <c r="HN54" s="15"/>
      <c r="HO54" s="15"/>
      <c r="HP54" s="15"/>
      <c r="HQ54" s="15"/>
      <c r="HR54" s="15"/>
      <c r="HS54" s="15"/>
      <c r="HT54" s="15"/>
      <c r="HU54" s="15"/>
      <c r="HV54" s="15"/>
      <c r="HW54" s="15"/>
      <c r="HX54" s="15"/>
      <c r="HY54" s="15"/>
      <c r="HZ54" s="15"/>
      <c r="IA54" s="15"/>
      <c r="IB54" s="15"/>
      <c r="IC54" s="15"/>
      <c r="ID54" s="15"/>
      <c r="IE54" s="15"/>
      <c r="IF54" s="15"/>
      <c r="IG54" s="15"/>
      <c r="IH54" s="15"/>
      <c r="II54" s="15"/>
      <c r="IJ54" s="15"/>
      <c r="IK54" s="15"/>
      <c r="IL54" s="15"/>
      <c r="IM54" s="15"/>
      <c r="IN54" s="15"/>
      <c r="IO54" s="15"/>
      <c r="IP54" s="15"/>
      <c r="IQ54" s="15"/>
      <c r="IR54" s="15"/>
      <c r="IS54" s="15"/>
      <c r="IT54" s="15"/>
      <c r="IU54" s="15"/>
      <c r="IV54" s="15"/>
    </row>
    <row r="55" spans="14:256" ht="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c r="GH55" s="15"/>
      <c r="GI55" s="15"/>
      <c r="GJ55" s="15"/>
      <c r="GK55" s="15"/>
      <c r="GL55" s="15"/>
      <c r="GM55" s="15"/>
      <c r="GN55" s="15"/>
      <c r="GO55" s="15"/>
      <c r="GP55" s="15"/>
      <c r="GQ55" s="15"/>
      <c r="GR55" s="15"/>
      <c r="GS55" s="15"/>
      <c r="GT55" s="15"/>
      <c r="GU55" s="15"/>
      <c r="GV55" s="15"/>
      <c r="GW55" s="15"/>
      <c r="GX55" s="15"/>
      <c r="GY55" s="15"/>
      <c r="GZ55" s="15"/>
      <c r="HA55" s="15"/>
      <c r="HB55" s="15"/>
      <c r="HC55" s="15"/>
      <c r="HD55" s="15"/>
      <c r="HE55" s="15"/>
      <c r="HF55" s="15"/>
      <c r="HG55" s="15"/>
      <c r="HH55" s="15"/>
      <c r="HI55" s="15"/>
      <c r="HJ55" s="15"/>
      <c r="HK55" s="15"/>
      <c r="HL55" s="15"/>
      <c r="HM55" s="15"/>
      <c r="HN55" s="15"/>
      <c r="HO55" s="15"/>
      <c r="HP55" s="15"/>
      <c r="HQ55" s="15"/>
      <c r="HR55" s="15"/>
      <c r="HS55" s="15"/>
      <c r="HT55" s="15"/>
      <c r="HU55" s="15"/>
      <c r="HV55" s="15"/>
      <c r="HW55" s="15"/>
      <c r="HX55" s="15"/>
      <c r="HY55" s="15"/>
      <c r="HZ55" s="15"/>
      <c r="IA55" s="15"/>
      <c r="IB55" s="15"/>
      <c r="IC55" s="15"/>
      <c r="ID55" s="15"/>
      <c r="IE55" s="15"/>
      <c r="IF55" s="15"/>
      <c r="IG55" s="15"/>
      <c r="IH55" s="15"/>
      <c r="II55" s="15"/>
      <c r="IJ55" s="15"/>
      <c r="IK55" s="15"/>
      <c r="IL55" s="15"/>
      <c r="IM55" s="15"/>
      <c r="IN55" s="15"/>
      <c r="IO55" s="15"/>
      <c r="IP55" s="15"/>
      <c r="IQ55" s="15"/>
      <c r="IR55" s="15"/>
      <c r="IS55" s="15"/>
      <c r="IT55" s="15"/>
      <c r="IU55" s="15"/>
      <c r="IV55" s="15"/>
    </row>
    <row r="56" spans="14:256" ht="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c r="GL56" s="15"/>
      <c r="GM56" s="15"/>
      <c r="GN56" s="15"/>
      <c r="GO56" s="15"/>
      <c r="GP56" s="15"/>
      <c r="GQ56" s="15"/>
      <c r="GR56" s="15"/>
      <c r="GS56" s="15"/>
      <c r="GT56" s="15"/>
      <c r="GU56" s="15"/>
      <c r="GV56" s="15"/>
      <c r="GW56" s="15"/>
      <c r="GX56" s="15"/>
      <c r="GY56" s="15"/>
      <c r="GZ56" s="15"/>
      <c r="HA56" s="15"/>
      <c r="HB56" s="15"/>
      <c r="HC56" s="15"/>
      <c r="HD56" s="15"/>
      <c r="HE56" s="15"/>
      <c r="HF56" s="15"/>
      <c r="HG56" s="15"/>
      <c r="HH56" s="15"/>
      <c r="HI56" s="15"/>
      <c r="HJ56" s="15"/>
      <c r="HK56" s="15"/>
      <c r="HL56" s="15"/>
      <c r="HM56" s="15"/>
      <c r="HN56" s="15"/>
      <c r="HO56" s="15"/>
      <c r="HP56" s="15"/>
      <c r="HQ56" s="15"/>
      <c r="HR56" s="15"/>
      <c r="HS56" s="15"/>
      <c r="HT56" s="15"/>
      <c r="HU56" s="15"/>
      <c r="HV56" s="15"/>
      <c r="HW56" s="15"/>
      <c r="HX56" s="15"/>
      <c r="HY56" s="15"/>
      <c r="HZ56" s="15"/>
      <c r="IA56" s="15"/>
      <c r="IB56" s="15"/>
      <c r="IC56" s="15"/>
      <c r="ID56" s="15"/>
      <c r="IE56" s="15"/>
      <c r="IF56" s="15"/>
      <c r="IG56" s="15"/>
      <c r="IH56" s="15"/>
      <c r="II56" s="15"/>
      <c r="IJ56" s="15"/>
      <c r="IK56" s="15"/>
      <c r="IL56" s="15"/>
      <c r="IM56" s="15"/>
      <c r="IN56" s="15"/>
      <c r="IO56" s="15"/>
      <c r="IP56" s="15"/>
      <c r="IQ56" s="15"/>
      <c r="IR56" s="15"/>
      <c r="IS56" s="15"/>
      <c r="IT56" s="15"/>
      <c r="IU56" s="15"/>
      <c r="IV56" s="15"/>
    </row>
  </sheetData>
  <mergeCells count="16">
    <mergeCell ref="C24:E24"/>
    <mergeCell ref="G24:I24"/>
    <mergeCell ref="K24:L24"/>
    <mergeCell ref="C26:L28"/>
    <mergeCell ref="C19:L20"/>
    <mergeCell ref="E15:I15"/>
    <mergeCell ref="E16:I16"/>
    <mergeCell ref="C23:E23"/>
    <mergeCell ref="G23:I23"/>
    <mergeCell ref="K23:L23"/>
    <mergeCell ref="E13:I13"/>
    <mergeCell ref="B1:M5"/>
    <mergeCell ref="C6:M6"/>
    <mergeCell ref="E10:I10"/>
    <mergeCell ref="E11:I11"/>
    <mergeCell ref="E12:I12"/>
  </mergeCells>
  <pageMargins left="0.17" right="0.25" top="0.41" bottom="0.68" header="0.17" footer="0.16"/>
  <pageSetup scale="80" orientation="portrait"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colBreaks count="1" manualBreakCount="1">
    <brk id="1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D768F-316C-4193-AC48-76942144F77D}">
  <sheetPr>
    <tabColor rgb="FF00B0F0"/>
  </sheetPr>
  <dimension ref="A1:AB178"/>
  <sheetViews>
    <sheetView zoomScale="90" zoomScaleNormal="90" zoomScaleSheetLayoutView="80" workbookViewId="0">
      <selection activeCell="Z166" sqref="Z166"/>
    </sheetView>
  </sheetViews>
  <sheetFormatPr defaultColWidth="9.140625" defaultRowHeight="12.75"/>
  <cols>
    <col min="1" max="1" width="9.140625" style="638"/>
    <col min="2" max="2" width="5" style="638" customWidth="1"/>
    <col min="3" max="20" width="5.85546875" style="638" customWidth="1"/>
    <col min="21" max="22" width="9.140625" style="638"/>
    <col min="23" max="23" width="40.28515625" style="638" customWidth="1"/>
    <col min="24" max="25" width="9.140625" style="638" hidden="1" customWidth="1"/>
    <col min="26" max="26" width="28.140625" style="641" customWidth="1"/>
    <col min="27" max="27" width="34.85546875" style="641" customWidth="1"/>
    <col min="28" max="16384" width="9.140625" style="638"/>
  </cols>
  <sheetData>
    <row r="1" spans="1:27" ht="33.75" customHeight="1">
      <c r="A1" s="1109" t="s">
        <v>193</v>
      </c>
      <c r="B1" s="1109"/>
      <c r="C1" s="1109"/>
      <c r="D1" s="1109"/>
      <c r="E1" s="1109"/>
      <c r="F1" s="1109"/>
      <c r="G1" s="1109"/>
      <c r="H1" s="1109"/>
      <c r="I1" s="1109"/>
      <c r="J1" s="1109"/>
      <c r="K1" s="1109"/>
      <c r="L1" s="1109"/>
      <c r="M1" s="1109"/>
      <c r="N1" s="1109"/>
      <c r="O1" s="1109"/>
      <c r="P1" s="1109"/>
      <c r="Q1" s="1109"/>
      <c r="R1" s="1109"/>
      <c r="S1" s="1109"/>
      <c r="T1" s="1109"/>
      <c r="U1" s="1109"/>
      <c r="V1" s="1109"/>
      <c r="W1" s="1109"/>
      <c r="Z1" s="639"/>
      <c r="AA1" s="639"/>
    </row>
    <row r="2" spans="1:27">
      <c r="A2" s="1110" t="s">
        <v>194</v>
      </c>
      <c r="B2" s="1110"/>
      <c r="C2" s="1110"/>
      <c r="D2" s="1111" t="s">
        <v>47</v>
      </c>
      <c r="E2" s="1111"/>
      <c r="F2" s="1111"/>
      <c r="G2" s="1111"/>
      <c r="H2" s="1111"/>
      <c r="I2" s="1111"/>
      <c r="J2" s="1111"/>
      <c r="K2" s="1111"/>
      <c r="L2" s="640"/>
      <c r="M2" s="1110" t="s">
        <v>195</v>
      </c>
      <c r="N2" s="1110"/>
      <c r="O2" s="1110"/>
      <c r="P2" s="1110"/>
      <c r="Q2" s="1110"/>
      <c r="R2" s="1111" t="s">
        <v>40</v>
      </c>
      <c r="S2" s="1111"/>
      <c r="T2" s="1111"/>
      <c r="U2" s="1111"/>
      <c r="V2" s="1111"/>
      <c r="W2" s="1111"/>
    </row>
    <row r="3" spans="1:27">
      <c r="A3" s="1110" t="s">
        <v>196</v>
      </c>
      <c r="B3" s="1110"/>
      <c r="C3" s="1110"/>
      <c r="D3" s="1111" t="s">
        <v>197</v>
      </c>
      <c r="E3" s="1111"/>
      <c r="F3" s="1111"/>
      <c r="G3" s="1111"/>
      <c r="H3" s="1111"/>
      <c r="I3" s="1111"/>
      <c r="J3" s="1111"/>
      <c r="K3" s="1111"/>
      <c r="L3" s="640"/>
      <c r="M3" s="1110" t="s">
        <v>198</v>
      </c>
      <c r="N3" s="1110"/>
      <c r="O3" s="1110"/>
      <c r="P3" s="1110"/>
      <c r="Q3" s="1110"/>
      <c r="R3" s="1111" t="s">
        <v>38</v>
      </c>
      <c r="S3" s="1111"/>
      <c r="T3" s="1111"/>
      <c r="U3" s="1111"/>
      <c r="V3" s="1111"/>
      <c r="W3" s="1111"/>
    </row>
    <row r="4" spans="1:27">
      <c r="A4" s="1114" t="s">
        <v>199</v>
      </c>
      <c r="B4" s="1114"/>
      <c r="C4" s="1114"/>
      <c r="D4" s="1115"/>
      <c r="E4" s="1115"/>
      <c r="F4" s="1115"/>
      <c r="G4" s="1115"/>
      <c r="H4" s="1115"/>
      <c r="I4" s="1115"/>
      <c r="J4" s="1115"/>
      <c r="K4" s="1115"/>
      <c r="L4" s="642"/>
      <c r="M4" s="1116" t="s">
        <v>200</v>
      </c>
      <c r="N4" s="1116"/>
      <c r="O4" s="1116"/>
      <c r="P4" s="1116"/>
      <c r="Q4" s="1116"/>
      <c r="R4" s="1117" t="s">
        <v>42</v>
      </c>
      <c r="S4" s="1117"/>
      <c r="T4" s="1117"/>
      <c r="U4" s="1117"/>
      <c r="V4" s="1117"/>
      <c r="W4" s="1117"/>
    </row>
    <row r="5" spans="1:27">
      <c r="A5" s="1116"/>
      <c r="B5" s="1116"/>
      <c r="C5" s="1116"/>
      <c r="D5" s="1118"/>
      <c r="E5" s="1118"/>
      <c r="F5" s="1118"/>
      <c r="G5" s="1118"/>
      <c r="H5" s="1118"/>
      <c r="I5" s="1118"/>
      <c r="J5" s="1118"/>
      <c r="K5" s="1118"/>
      <c r="L5" s="643"/>
      <c r="M5" s="1116" t="s">
        <v>201</v>
      </c>
      <c r="N5" s="1116"/>
      <c r="O5" s="1116"/>
      <c r="P5" s="1116"/>
      <c r="Q5" s="1116"/>
      <c r="R5" s="1119" t="s">
        <v>202</v>
      </c>
      <c r="S5" s="1119"/>
      <c r="T5" s="1119"/>
      <c r="U5" s="1119"/>
      <c r="V5" s="1119"/>
      <c r="W5" s="1119"/>
    </row>
    <row r="6" spans="1:27" ht="14.25">
      <c r="A6" s="644"/>
      <c r="B6" s="644"/>
      <c r="C6" s="1133" t="s">
        <v>117</v>
      </c>
      <c r="D6" s="1135" t="s">
        <v>203</v>
      </c>
      <c r="E6" s="1129" t="s">
        <v>204</v>
      </c>
      <c r="F6" s="1112" t="s">
        <v>205</v>
      </c>
      <c r="G6" s="1129" t="s">
        <v>206</v>
      </c>
      <c r="H6" s="1112" t="s">
        <v>207</v>
      </c>
      <c r="I6" s="1112" t="s">
        <v>208</v>
      </c>
      <c r="J6" s="1112" t="s">
        <v>209</v>
      </c>
      <c r="K6" s="1112" t="s">
        <v>210</v>
      </c>
      <c r="L6" s="1129" t="s">
        <v>211</v>
      </c>
      <c r="M6" s="1129" t="s">
        <v>212</v>
      </c>
      <c r="N6" s="1112" t="s">
        <v>213</v>
      </c>
      <c r="O6" s="1129" t="s">
        <v>214</v>
      </c>
      <c r="P6" s="1112" t="s">
        <v>215</v>
      </c>
      <c r="Q6" s="1129" t="s">
        <v>180</v>
      </c>
      <c r="R6" s="1129" t="s">
        <v>216</v>
      </c>
      <c r="S6" s="1129" t="s">
        <v>217</v>
      </c>
      <c r="T6" s="1131"/>
      <c r="U6" s="690"/>
      <c r="V6" s="690"/>
      <c r="W6" s="690"/>
    </row>
    <row r="7" spans="1:27" ht="14.25">
      <c r="A7" s="644"/>
      <c r="B7" s="644"/>
      <c r="C7" s="1134"/>
      <c r="D7" s="1135"/>
      <c r="E7" s="1129"/>
      <c r="F7" s="1112"/>
      <c r="G7" s="1129"/>
      <c r="H7" s="1112"/>
      <c r="I7" s="1112"/>
      <c r="J7" s="1112"/>
      <c r="K7" s="1112"/>
      <c r="L7" s="1129"/>
      <c r="M7" s="1112"/>
      <c r="N7" s="1112"/>
      <c r="O7" s="1129"/>
      <c r="P7" s="1112"/>
      <c r="Q7" s="1112"/>
      <c r="R7" s="1112"/>
      <c r="S7" s="1129"/>
      <c r="T7" s="1131"/>
      <c r="U7" s="690"/>
      <c r="V7" s="690"/>
      <c r="W7" s="690"/>
    </row>
    <row r="8" spans="1:27" ht="14.25">
      <c r="A8" s="691"/>
      <c r="B8" s="691"/>
      <c r="C8" s="1134"/>
      <c r="D8" s="1135"/>
      <c r="E8" s="1129"/>
      <c r="F8" s="1112"/>
      <c r="G8" s="1129"/>
      <c r="H8" s="1112"/>
      <c r="I8" s="1112"/>
      <c r="J8" s="1112"/>
      <c r="K8" s="1112"/>
      <c r="L8" s="1129"/>
      <c r="M8" s="1112"/>
      <c r="N8" s="1112"/>
      <c r="O8" s="1129"/>
      <c r="P8" s="1112"/>
      <c r="Q8" s="1112"/>
      <c r="R8" s="1112"/>
      <c r="S8" s="1129"/>
      <c r="T8" s="1131"/>
      <c r="U8" s="691"/>
      <c r="V8" s="691"/>
      <c r="W8" s="691"/>
    </row>
    <row r="9" spans="1:27" ht="14.25">
      <c r="A9" s="691"/>
      <c r="B9" s="691"/>
      <c r="C9" s="1134"/>
      <c r="D9" s="1135"/>
      <c r="E9" s="1129"/>
      <c r="F9" s="1112"/>
      <c r="G9" s="1129"/>
      <c r="H9" s="1112"/>
      <c r="I9" s="1112"/>
      <c r="J9" s="1112"/>
      <c r="K9" s="1112"/>
      <c r="L9" s="1129"/>
      <c r="M9" s="1112"/>
      <c r="N9" s="1112"/>
      <c r="O9" s="1129"/>
      <c r="P9" s="1112"/>
      <c r="Q9" s="1112"/>
      <c r="R9" s="1112"/>
      <c r="S9" s="1129"/>
      <c r="T9" s="1131"/>
      <c r="U9" s="691"/>
      <c r="V9" s="691"/>
      <c r="W9" s="691"/>
    </row>
    <row r="10" spans="1:27" ht="14.25">
      <c r="A10" s="691"/>
      <c r="B10" s="691"/>
      <c r="C10" s="1134"/>
      <c r="D10" s="1135"/>
      <c r="E10" s="1129"/>
      <c r="F10" s="1112"/>
      <c r="G10" s="1129"/>
      <c r="H10" s="1112"/>
      <c r="I10" s="1112"/>
      <c r="J10" s="1112"/>
      <c r="K10" s="1112"/>
      <c r="L10" s="1129"/>
      <c r="M10" s="1112"/>
      <c r="N10" s="1112"/>
      <c r="O10" s="1129"/>
      <c r="P10" s="1112"/>
      <c r="Q10" s="1112"/>
      <c r="R10" s="1112"/>
      <c r="S10" s="1129"/>
      <c r="T10" s="1131"/>
      <c r="U10" s="691"/>
      <c r="V10" s="691"/>
      <c r="W10" s="691"/>
    </row>
    <row r="11" spans="1:27" ht="14.25">
      <c r="A11" s="691"/>
      <c r="B11" s="690"/>
      <c r="C11" s="1134"/>
      <c r="D11" s="1136"/>
      <c r="E11" s="1130"/>
      <c r="F11" s="1113"/>
      <c r="G11" s="1130"/>
      <c r="H11" s="1113"/>
      <c r="I11" s="1113"/>
      <c r="J11" s="1113"/>
      <c r="K11" s="1113"/>
      <c r="L11" s="1130"/>
      <c r="M11" s="1113"/>
      <c r="N11" s="1113"/>
      <c r="O11" s="1130"/>
      <c r="P11" s="1113"/>
      <c r="Q11" s="1113"/>
      <c r="R11" s="1113"/>
      <c r="S11" s="1130"/>
      <c r="T11" s="1132"/>
      <c r="U11" s="691"/>
      <c r="V11" s="691"/>
      <c r="W11" s="691"/>
    </row>
    <row r="12" spans="1:27" ht="14.25">
      <c r="A12" s="691"/>
      <c r="B12" s="691"/>
      <c r="C12" s="645" t="s">
        <v>218</v>
      </c>
      <c r="D12" s="646" t="s">
        <v>219</v>
      </c>
      <c r="E12" s="646" t="s">
        <v>220</v>
      </c>
      <c r="F12" s="646" t="s">
        <v>221</v>
      </c>
      <c r="G12" s="647" t="s">
        <v>222</v>
      </c>
      <c r="H12" s="647" t="s">
        <v>223</v>
      </c>
      <c r="I12" s="647" t="s">
        <v>224</v>
      </c>
      <c r="J12" s="647" t="s">
        <v>225</v>
      </c>
      <c r="K12" s="647" t="s">
        <v>226</v>
      </c>
      <c r="L12" s="647" t="s">
        <v>227</v>
      </c>
      <c r="M12" s="647" t="s">
        <v>228</v>
      </c>
      <c r="N12" s="647" t="s">
        <v>229</v>
      </c>
      <c r="O12" s="646" t="s">
        <v>230</v>
      </c>
      <c r="P12" s="646" t="s">
        <v>231</v>
      </c>
      <c r="Q12" s="646" t="s">
        <v>232</v>
      </c>
      <c r="R12" s="646" t="s">
        <v>233</v>
      </c>
      <c r="S12" s="646" t="s">
        <v>234</v>
      </c>
      <c r="T12" s="648"/>
      <c r="U12" s="691"/>
      <c r="V12" s="691"/>
      <c r="W12" s="691"/>
    </row>
    <row r="13" spans="1:27" ht="14.25">
      <c r="A13" s="692"/>
      <c r="B13" s="693"/>
      <c r="C13" s="1120" t="s">
        <v>235</v>
      </c>
      <c r="D13" s="1120"/>
      <c r="E13" s="1120"/>
      <c r="F13" s="1120"/>
      <c r="G13" s="1120"/>
      <c r="H13" s="1120"/>
      <c r="I13" s="1120"/>
      <c r="J13" s="1120"/>
      <c r="K13" s="1120"/>
      <c r="L13" s="1120"/>
      <c r="M13" s="1120"/>
      <c r="N13" s="1120"/>
      <c r="O13" s="1120"/>
      <c r="P13" s="1120"/>
      <c r="Q13" s="1120"/>
      <c r="R13" s="1120"/>
      <c r="S13" s="1120"/>
      <c r="T13" s="1120"/>
      <c r="U13" s="693"/>
      <c r="V13" s="693"/>
      <c r="W13" s="693"/>
    </row>
    <row r="14" spans="1:27" ht="27.75">
      <c r="A14" s="649" t="s">
        <v>236</v>
      </c>
      <c r="B14" s="1121" t="s">
        <v>237</v>
      </c>
      <c r="C14" s="1121"/>
      <c r="D14" s="1121"/>
      <c r="E14" s="1121"/>
      <c r="F14" s="1121"/>
      <c r="G14" s="1121"/>
      <c r="H14" s="1121"/>
      <c r="I14" s="1121"/>
      <c r="J14" s="1121"/>
      <c r="K14" s="1121"/>
      <c r="L14" s="1121"/>
      <c r="M14" s="1121"/>
      <c r="N14" s="1121"/>
      <c r="O14" s="1121"/>
      <c r="P14" s="1121"/>
      <c r="Q14" s="1121"/>
      <c r="R14" s="1121" t="s">
        <v>238</v>
      </c>
      <c r="S14" s="1121"/>
      <c r="T14" s="1121"/>
      <c r="U14" s="1121"/>
      <c r="V14" s="1121"/>
      <c r="W14" s="1121"/>
    </row>
    <row r="15" spans="1:27" ht="15">
      <c r="A15" s="668"/>
      <c r="B15" s="1122" t="s">
        <v>239</v>
      </c>
      <c r="C15" s="1122"/>
      <c r="D15" s="1122"/>
      <c r="E15" s="1122"/>
      <c r="F15" s="1122"/>
      <c r="G15" s="1122"/>
      <c r="H15" s="1122"/>
      <c r="I15" s="1122"/>
      <c r="J15" s="1122"/>
      <c r="K15" s="1122"/>
      <c r="L15" s="1122"/>
      <c r="M15" s="1122"/>
      <c r="N15" s="1122"/>
      <c r="O15" s="1122"/>
      <c r="P15" s="1122"/>
      <c r="Q15" s="1123"/>
      <c r="R15" s="869" t="s">
        <v>240</v>
      </c>
      <c r="S15" s="869" t="s">
        <v>241</v>
      </c>
      <c r="T15" s="869" t="s">
        <v>242</v>
      </c>
      <c r="U15" s="1124" t="s">
        <v>243</v>
      </c>
      <c r="V15" s="1124"/>
      <c r="W15" s="1124"/>
    </row>
    <row r="16" spans="1:27" ht="27.6" customHeight="1">
      <c r="A16" s="1209" t="s">
        <v>244</v>
      </c>
      <c r="B16" s="1209"/>
      <c r="C16" s="1209"/>
      <c r="D16" s="1209"/>
      <c r="E16" s="1209"/>
      <c r="F16" s="1209"/>
      <c r="G16" s="1209"/>
      <c r="H16" s="1209"/>
      <c r="I16" s="1209"/>
      <c r="J16" s="1209"/>
      <c r="K16" s="1209"/>
      <c r="L16" s="1209"/>
      <c r="M16" s="1209"/>
      <c r="N16" s="1209"/>
      <c r="O16" s="1209"/>
      <c r="P16" s="1209"/>
      <c r="Q16" s="1209"/>
      <c r="R16" s="1209"/>
      <c r="S16" s="1209"/>
      <c r="T16" s="1209"/>
      <c r="U16" s="1209"/>
      <c r="V16" s="1209"/>
      <c r="W16" s="1209"/>
      <c r="Z16" s="830"/>
    </row>
    <row r="17" spans="1:28" ht="44.25" customHeight="1">
      <c r="A17" s="832">
        <v>1</v>
      </c>
      <c r="B17" s="1125" t="s">
        <v>245</v>
      </c>
      <c r="C17" s="1126"/>
      <c r="D17" s="1126"/>
      <c r="E17" s="1126"/>
      <c r="F17" s="1126"/>
      <c r="G17" s="1126"/>
      <c r="H17" s="1126"/>
      <c r="I17" s="1126"/>
      <c r="J17" s="1126"/>
      <c r="K17" s="1126"/>
      <c r="L17" s="1126"/>
      <c r="M17" s="1126"/>
      <c r="N17" s="1126"/>
      <c r="O17" s="1126"/>
      <c r="P17" s="1126"/>
      <c r="Q17" s="1127"/>
      <c r="R17" s="833"/>
      <c r="S17" s="669"/>
      <c r="T17" s="833"/>
      <c r="U17" s="1128"/>
      <c r="V17" s="1128"/>
      <c r="W17" s="1128"/>
      <c r="X17" s="651"/>
    </row>
    <row r="18" spans="1:28" ht="58.5" customHeight="1">
      <c r="A18" s="831" t="s">
        <v>246</v>
      </c>
      <c r="B18" s="1144" t="s">
        <v>247</v>
      </c>
      <c r="C18" s="1145"/>
      <c r="D18" s="1145"/>
      <c r="E18" s="1145"/>
      <c r="F18" s="1145"/>
      <c r="G18" s="1145"/>
      <c r="H18" s="1145"/>
      <c r="I18" s="1145"/>
      <c r="J18" s="1145"/>
      <c r="K18" s="1145"/>
      <c r="L18" s="1145"/>
      <c r="M18" s="1145"/>
      <c r="N18" s="1145"/>
      <c r="O18" s="1145"/>
      <c r="P18" s="1145"/>
      <c r="Q18" s="1146"/>
      <c r="R18" s="650"/>
      <c r="S18" s="650"/>
      <c r="T18" s="650"/>
      <c r="U18" s="1141"/>
      <c r="V18" s="1141"/>
      <c r="W18" s="1141"/>
      <c r="X18" s="651"/>
    </row>
    <row r="19" spans="1:28" ht="30" customHeight="1">
      <c r="A19" s="831">
        <v>2</v>
      </c>
      <c r="B19" s="1144" t="s">
        <v>248</v>
      </c>
      <c r="C19" s="1145"/>
      <c r="D19" s="1145"/>
      <c r="E19" s="1145"/>
      <c r="F19" s="1145"/>
      <c r="G19" s="1145"/>
      <c r="H19" s="1145"/>
      <c r="I19" s="1145"/>
      <c r="J19" s="1145"/>
      <c r="K19" s="1145"/>
      <c r="L19" s="1145"/>
      <c r="M19" s="1145"/>
      <c r="N19" s="1145"/>
      <c r="O19" s="1145"/>
      <c r="P19" s="1145"/>
      <c r="Q19" s="1146"/>
      <c r="R19" s="650"/>
      <c r="S19" s="669"/>
      <c r="T19" s="650"/>
      <c r="U19" s="1141"/>
      <c r="V19" s="1141"/>
      <c r="W19" s="1141"/>
      <c r="X19" s="651"/>
    </row>
    <row r="20" spans="1:28" ht="33" customHeight="1">
      <c r="A20" s="831" t="s">
        <v>249</v>
      </c>
      <c r="B20" s="1144" t="s">
        <v>250</v>
      </c>
      <c r="C20" s="1145"/>
      <c r="D20" s="1145"/>
      <c r="E20" s="1145"/>
      <c r="F20" s="1145"/>
      <c r="G20" s="1145"/>
      <c r="H20" s="1145"/>
      <c r="I20" s="1145"/>
      <c r="J20" s="1145"/>
      <c r="K20" s="1145"/>
      <c r="L20" s="1145"/>
      <c r="M20" s="1145"/>
      <c r="N20" s="1145"/>
      <c r="O20" s="1145"/>
      <c r="P20" s="1145"/>
      <c r="Q20" s="1146"/>
      <c r="R20" s="650"/>
      <c r="S20" s="650"/>
      <c r="T20" s="650"/>
      <c r="U20" s="1141"/>
      <c r="V20" s="1141"/>
      <c r="W20" s="1141"/>
      <c r="X20" s="652" t="s">
        <v>251</v>
      </c>
    </row>
    <row r="21" spans="1:28">
      <c r="A21" s="670" t="s">
        <v>218</v>
      </c>
      <c r="B21" s="1137" t="s">
        <v>252</v>
      </c>
      <c r="C21" s="1137"/>
      <c r="D21" s="1137"/>
      <c r="E21" s="1137"/>
      <c r="F21" s="1137"/>
      <c r="G21" s="1137"/>
      <c r="H21" s="1137"/>
      <c r="I21" s="1137"/>
      <c r="J21" s="1137"/>
      <c r="K21" s="1137"/>
      <c r="L21" s="1137"/>
      <c r="M21" s="1137"/>
      <c r="N21" s="1137"/>
      <c r="O21" s="1137"/>
      <c r="P21" s="1137"/>
      <c r="Q21" s="1137"/>
      <c r="R21" s="869" t="s">
        <v>240</v>
      </c>
      <c r="S21" s="869" t="s">
        <v>241</v>
      </c>
      <c r="T21" s="869" t="s">
        <v>242</v>
      </c>
      <c r="U21" s="1124" t="s">
        <v>243</v>
      </c>
      <c r="V21" s="1124"/>
      <c r="W21" s="1124"/>
    </row>
    <row r="22" spans="1:28" ht="24.95" customHeight="1">
      <c r="A22" s="671" t="s">
        <v>218</v>
      </c>
      <c r="B22" s="1138" t="s">
        <v>253</v>
      </c>
      <c r="C22" s="1139"/>
      <c r="D22" s="1139"/>
      <c r="E22" s="1139"/>
      <c r="F22" s="1139"/>
      <c r="G22" s="1139"/>
      <c r="H22" s="1139"/>
      <c r="I22" s="1139"/>
      <c r="J22" s="1139"/>
      <c r="K22" s="1139"/>
      <c r="L22" s="1139"/>
      <c r="M22" s="1139"/>
      <c r="N22" s="1139"/>
      <c r="O22" s="1139"/>
      <c r="P22" s="1139"/>
      <c r="Q22" s="1140"/>
      <c r="R22" s="650"/>
      <c r="S22" s="650"/>
      <c r="T22" s="650"/>
      <c r="U22" s="1141"/>
      <c r="V22" s="1141"/>
      <c r="W22" s="1141"/>
      <c r="X22" s="653"/>
    </row>
    <row r="23" spans="1:28" ht="24.95" customHeight="1">
      <c r="A23" s="671" t="s">
        <v>218</v>
      </c>
      <c r="B23" s="1142" t="s">
        <v>254</v>
      </c>
      <c r="C23" s="1142"/>
      <c r="D23" s="1142"/>
      <c r="E23" s="1142"/>
      <c r="F23" s="1142"/>
      <c r="G23" s="1142"/>
      <c r="H23" s="1142"/>
      <c r="I23" s="1142"/>
      <c r="J23" s="1142"/>
      <c r="K23" s="1142"/>
      <c r="L23" s="1142"/>
      <c r="M23" s="1142"/>
      <c r="N23" s="1142"/>
      <c r="O23" s="1142"/>
      <c r="P23" s="1142"/>
      <c r="Q23" s="1142"/>
      <c r="R23" s="650"/>
      <c r="S23" s="650"/>
      <c r="T23" s="650"/>
      <c r="U23" s="1143"/>
      <c r="V23" s="1143"/>
      <c r="W23" s="1143"/>
    </row>
    <row r="24" spans="1:28" ht="24.95" customHeight="1">
      <c r="A24" s="671" t="s">
        <v>218</v>
      </c>
      <c r="B24" s="1142" t="s">
        <v>255</v>
      </c>
      <c r="C24" s="1142"/>
      <c r="D24" s="1142"/>
      <c r="E24" s="1142"/>
      <c r="F24" s="1142"/>
      <c r="G24" s="1142"/>
      <c r="H24" s="1142"/>
      <c r="I24" s="1142"/>
      <c r="J24" s="1142"/>
      <c r="K24" s="1142"/>
      <c r="L24" s="1142"/>
      <c r="M24" s="1142"/>
      <c r="N24" s="1142"/>
      <c r="O24" s="1142"/>
      <c r="P24" s="1142"/>
      <c r="Q24" s="1142"/>
      <c r="R24" s="650"/>
      <c r="S24" s="650"/>
      <c r="T24" s="654"/>
      <c r="U24" s="1141"/>
      <c r="V24" s="1141"/>
      <c r="W24" s="1141"/>
    </row>
    <row r="25" spans="1:28" ht="24.95" customHeight="1">
      <c r="A25" s="671" t="s">
        <v>218</v>
      </c>
      <c r="B25" s="1142" t="s">
        <v>256</v>
      </c>
      <c r="C25" s="1142"/>
      <c r="D25" s="1142"/>
      <c r="E25" s="1142"/>
      <c r="F25" s="1142"/>
      <c r="G25" s="1142"/>
      <c r="H25" s="1142"/>
      <c r="I25" s="1142"/>
      <c r="J25" s="1142"/>
      <c r="K25" s="1142"/>
      <c r="L25" s="1142"/>
      <c r="M25" s="1142"/>
      <c r="N25" s="1142"/>
      <c r="O25" s="1142"/>
      <c r="P25" s="1142"/>
      <c r="Q25" s="1142"/>
      <c r="R25" s="650"/>
      <c r="S25" s="650"/>
      <c r="T25" s="654"/>
      <c r="U25" s="1141"/>
      <c r="V25" s="1141"/>
      <c r="W25" s="1141"/>
    </row>
    <row r="26" spans="1:28" ht="24.95" customHeight="1">
      <c r="A26" s="671" t="s">
        <v>218</v>
      </c>
      <c r="B26" s="1142" t="s">
        <v>257</v>
      </c>
      <c r="C26" s="1142"/>
      <c r="D26" s="1142"/>
      <c r="E26" s="1142"/>
      <c r="F26" s="1142"/>
      <c r="G26" s="1142"/>
      <c r="H26" s="1142"/>
      <c r="I26" s="1142"/>
      <c r="J26" s="1142"/>
      <c r="K26" s="1142"/>
      <c r="L26" s="1142"/>
      <c r="M26" s="1142"/>
      <c r="N26" s="1142"/>
      <c r="O26" s="1142"/>
      <c r="P26" s="1142"/>
      <c r="Q26" s="1142"/>
      <c r="R26" s="650"/>
      <c r="S26" s="650"/>
      <c r="T26" s="654"/>
      <c r="U26" s="1141"/>
      <c r="V26" s="1141"/>
      <c r="W26" s="1141"/>
    </row>
    <row r="27" spans="1:28" ht="24.95" customHeight="1">
      <c r="A27" s="671" t="s">
        <v>218</v>
      </c>
      <c r="B27" s="1142" t="s">
        <v>258</v>
      </c>
      <c r="C27" s="1142"/>
      <c r="D27" s="1142"/>
      <c r="E27" s="1142"/>
      <c r="F27" s="1142"/>
      <c r="G27" s="1142"/>
      <c r="H27" s="1142"/>
      <c r="I27" s="1142"/>
      <c r="J27" s="1142"/>
      <c r="K27" s="1142"/>
      <c r="L27" s="1142"/>
      <c r="M27" s="1142"/>
      <c r="N27" s="1142"/>
      <c r="O27" s="1142"/>
      <c r="P27" s="1142"/>
      <c r="Q27" s="1142"/>
      <c r="R27" s="650"/>
      <c r="S27" s="650"/>
      <c r="T27" s="654"/>
      <c r="U27" s="1141"/>
      <c r="V27" s="1141"/>
      <c r="W27" s="1141"/>
      <c r="AB27" s="638" t="s">
        <v>111</v>
      </c>
    </row>
    <row r="28" spans="1:28" ht="24.95" customHeight="1">
      <c r="A28" s="671" t="s">
        <v>218</v>
      </c>
      <c r="B28" s="1147" t="s">
        <v>259</v>
      </c>
      <c r="C28" s="1147"/>
      <c r="D28" s="1147"/>
      <c r="E28" s="1147"/>
      <c r="F28" s="1147"/>
      <c r="G28" s="1147"/>
      <c r="H28" s="1147"/>
      <c r="I28" s="1147"/>
      <c r="J28" s="1147"/>
      <c r="K28" s="1147"/>
      <c r="L28" s="1147"/>
      <c r="M28" s="1147"/>
      <c r="N28" s="1147"/>
      <c r="O28" s="1147"/>
      <c r="P28" s="1147"/>
      <c r="Q28" s="1147"/>
      <c r="R28" s="650"/>
      <c r="S28" s="650"/>
      <c r="T28" s="654"/>
      <c r="U28" s="1141"/>
      <c r="V28" s="1141"/>
      <c r="W28" s="1141"/>
    </row>
    <row r="29" spans="1:28" ht="24.95" customHeight="1">
      <c r="A29" s="671" t="s">
        <v>218</v>
      </c>
      <c r="B29" s="1147" t="s">
        <v>260</v>
      </c>
      <c r="C29" s="1147"/>
      <c r="D29" s="1147"/>
      <c r="E29" s="1147"/>
      <c r="F29" s="1147"/>
      <c r="G29" s="1147"/>
      <c r="H29" s="1147"/>
      <c r="I29" s="1147"/>
      <c r="J29" s="1147"/>
      <c r="K29" s="1147"/>
      <c r="L29" s="1147"/>
      <c r="M29" s="1147"/>
      <c r="N29" s="1147"/>
      <c r="O29" s="1147"/>
      <c r="P29" s="1147"/>
      <c r="Q29" s="1147"/>
      <c r="R29" s="650"/>
      <c r="S29" s="650"/>
      <c r="T29" s="654"/>
      <c r="U29" s="1141"/>
      <c r="V29" s="1141"/>
      <c r="W29" s="1141"/>
    </row>
    <row r="30" spans="1:28" ht="24.95" customHeight="1">
      <c r="A30" s="671" t="s">
        <v>218</v>
      </c>
      <c r="B30" s="1147" t="s">
        <v>261</v>
      </c>
      <c r="C30" s="1147"/>
      <c r="D30" s="1147"/>
      <c r="E30" s="1147"/>
      <c r="F30" s="1147"/>
      <c r="G30" s="1147"/>
      <c r="H30" s="1147"/>
      <c r="I30" s="1147"/>
      <c r="J30" s="1147"/>
      <c r="K30" s="1147"/>
      <c r="L30" s="1147"/>
      <c r="M30" s="1147"/>
      <c r="N30" s="1147"/>
      <c r="O30" s="1147"/>
      <c r="P30" s="1147"/>
      <c r="Q30" s="1147"/>
      <c r="R30" s="650"/>
      <c r="S30" s="650"/>
      <c r="T30" s="654"/>
      <c r="U30" s="1141"/>
      <c r="V30" s="1141"/>
      <c r="W30" s="1141"/>
    </row>
    <row r="31" spans="1:28">
      <c r="A31" s="670" t="s">
        <v>219</v>
      </c>
      <c r="B31" s="1137" t="s">
        <v>262</v>
      </c>
      <c r="C31" s="1137"/>
      <c r="D31" s="1137"/>
      <c r="E31" s="1137"/>
      <c r="F31" s="1137"/>
      <c r="G31" s="1137"/>
      <c r="H31" s="1137"/>
      <c r="I31" s="1137"/>
      <c r="J31" s="1137"/>
      <c r="K31" s="1137"/>
      <c r="L31" s="1137"/>
      <c r="M31" s="1137"/>
      <c r="N31" s="1137"/>
      <c r="O31" s="1137"/>
      <c r="P31" s="1137"/>
      <c r="Q31" s="1137"/>
      <c r="R31" s="869" t="s">
        <v>240</v>
      </c>
      <c r="S31" s="869" t="s">
        <v>241</v>
      </c>
      <c r="T31" s="869" t="s">
        <v>242</v>
      </c>
      <c r="U31" s="1148" t="s">
        <v>243</v>
      </c>
      <c r="V31" s="1149"/>
      <c r="W31" s="1150"/>
    </row>
    <row r="32" spans="1:28" ht="24.95" customHeight="1">
      <c r="A32" s="671" t="s">
        <v>219</v>
      </c>
      <c r="B32" s="1147" t="s">
        <v>263</v>
      </c>
      <c r="C32" s="1147"/>
      <c r="D32" s="1147"/>
      <c r="E32" s="1147"/>
      <c r="F32" s="1147"/>
      <c r="G32" s="1147"/>
      <c r="H32" s="1147"/>
      <c r="I32" s="1147"/>
      <c r="J32" s="1147"/>
      <c r="K32" s="1147"/>
      <c r="L32" s="1147"/>
      <c r="M32" s="1147"/>
      <c r="N32" s="1147"/>
      <c r="O32" s="1147"/>
      <c r="P32" s="1147"/>
      <c r="Q32" s="1147"/>
      <c r="R32" s="650"/>
      <c r="S32" s="650"/>
      <c r="T32" s="654"/>
      <c r="U32" s="1141"/>
      <c r="V32" s="1141"/>
      <c r="W32" s="1141"/>
    </row>
    <row r="33" spans="1:24" ht="24.95" customHeight="1">
      <c r="A33" s="671" t="s">
        <v>219</v>
      </c>
      <c r="B33" s="1142" t="s">
        <v>264</v>
      </c>
      <c r="C33" s="1142"/>
      <c r="D33" s="1142"/>
      <c r="E33" s="1142"/>
      <c r="F33" s="1142"/>
      <c r="G33" s="1142"/>
      <c r="H33" s="1142"/>
      <c r="I33" s="1142"/>
      <c r="J33" s="1142"/>
      <c r="K33" s="1142"/>
      <c r="L33" s="1142"/>
      <c r="M33" s="1142"/>
      <c r="N33" s="1142"/>
      <c r="O33" s="1142"/>
      <c r="P33" s="1142"/>
      <c r="Q33" s="1142"/>
      <c r="R33" s="650"/>
      <c r="S33" s="650"/>
      <c r="T33" s="654"/>
      <c r="U33" s="1141"/>
      <c r="V33" s="1141"/>
      <c r="W33" s="1141"/>
    </row>
    <row r="34" spans="1:24" ht="24.95" customHeight="1">
      <c r="A34" s="671" t="s">
        <v>219</v>
      </c>
      <c r="B34" s="1147" t="s">
        <v>265</v>
      </c>
      <c r="C34" s="1147"/>
      <c r="D34" s="1147"/>
      <c r="E34" s="1147"/>
      <c r="F34" s="1147"/>
      <c r="G34" s="1147"/>
      <c r="H34" s="1147"/>
      <c r="I34" s="1147"/>
      <c r="J34" s="1147"/>
      <c r="K34" s="1147"/>
      <c r="L34" s="1147"/>
      <c r="M34" s="1147"/>
      <c r="N34" s="1147"/>
      <c r="O34" s="1147"/>
      <c r="P34" s="1147"/>
      <c r="Q34" s="1147"/>
      <c r="R34" s="650"/>
      <c r="S34" s="650"/>
      <c r="T34" s="650"/>
      <c r="U34" s="1143"/>
      <c r="V34" s="1143"/>
      <c r="W34" s="1143"/>
    </row>
    <row r="35" spans="1:24" ht="24.95" customHeight="1">
      <c r="A35" s="671" t="s">
        <v>219</v>
      </c>
      <c r="B35" s="1147" t="s">
        <v>266</v>
      </c>
      <c r="C35" s="1147"/>
      <c r="D35" s="1147"/>
      <c r="E35" s="1147"/>
      <c r="F35" s="1147"/>
      <c r="G35" s="1147"/>
      <c r="H35" s="1147"/>
      <c r="I35" s="1147"/>
      <c r="J35" s="1147"/>
      <c r="K35" s="1147"/>
      <c r="L35" s="1147"/>
      <c r="M35" s="1147"/>
      <c r="N35" s="1147"/>
      <c r="O35" s="1147"/>
      <c r="P35" s="1147"/>
      <c r="Q35" s="1147"/>
      <c r="R35" s="650"/>
      <c r="S35" s="650"/>
      <c r="T35" s="650"/>
      <c r="U35" s="1143"/>
      <c r="V35" s="1143"/>
      <c r="W35" s="1143"/>
    </row>
    <row r="36" spans="1:24" ht="24.95" customHeight="1">
      <c r="A36" s="671" t="s">
        <v>219</v>
      </c>
      <c r="B36" s="1138" t="s">
        <v>267</v>
      </c>
      <c r="C36" s="1139"/>
      <c r="D36" s="1139"/>
      <c r="E36" s="1139"/>
      <c r="F36" s="1139"/>
      <c r="G36" s="1139"/>
      <c r="H36" s="1139"/>
      <c r="I36" s="1139"/>
      <c r="J36" s="1139"/>
      <c r="K36" s="1139"/>
      <c r="L36" s="1139"/>
      <c r="M36" s="1139"/>
      <c r="N36" s="1139"/>
      <c r="O36" s="1139"/>
      <c r="P36" s="1139"/>
      <c r="Q36" s="1140"/>
      <c r="R36" s="650"/>
      <c r="S36" s="650"/>
      <c r="T36" s="650"/>
      <c r="U36" s="1143"/>
      <c r="V36" s="1143"/>
      <c r="W36" s="1143"/>
    </row>
    <row r="37" spans="1:24" ht="24.95" customHeight="1">
      <c r="A37" s="671" t="s">
        <v>219</v>
      </c>
      <c r="B37" s="1142" t="s">
        <v>268</v>
      </c>
      <c r="C37" s="1142"/>
      <c r="D37" s="1142"/>
      <c r="E37" s="1142"/>
      <c r="F37" s="1142"/>
      <c r="G37" s="1142"/>
      <c r="H37" s="1142"/>
      <c r="I37" s="1142"/>
      <c r="J37" s="1142"/>
      <c r="K37" s="1142"/>
      <c r="L37" s="1142"/>
      <c r="M37" s="1142"/>
      <c r="N37" s="1142"/>
      <c r="O37" s="1142"/>
      <c r="P37" s="1142"/>
      <c r="Q37" s="1142"/>
      <c r="R37" s="650"/>
      <c r="S37" s="650"/>
      <c r="T37" s="650"/>
      <c r="U37" s="1143"/>
      <c r="V37" s="1143"/>
      <c r="W37" s="1143"/>
    </row>
    <row r="38" spans="1:24" ht="24.95" customHeight="1">
      <c r="A38" s="671" t="s">
        <v>219</v>
      </c>
      <c r="B38" s="1138" t="s">
        <v>269</v>
      </c>
      <c r="C38" s="1139"/>
      <c r="D38" s="1139"/>
      <c r="E38" s="1139"/>
      <c r="F38" s="1139"/>
      <c r="G38" s="1139"/>
      <c r="H38" s="1139"/>
      <c r="I38" s="1139"/>
      <c r="J38" s="1139"/>
      <c r="K38" s="1139"/>
      <c r="L38" s="1139"/>
      <c r="M38" s="1139"/>
      <c r="N38" s="1139"/>
      <c r="O38" s="1139"/>
      <c r="P38" s="1139"/>
      <c r="Q38" s="1140"/>
      <c r="R38" s="650"/>
      <c r="S38" s="650"/>
      <c r="T38" s="650"/>
      <c r="U38" s="1143"/>
      <c r="V38" s="1143"/>
      <c r="W38" s="1143"/>
    </row>
    <row r="39" spans="1:24" ht="24.95" customHeight="1">
      <c r="A39" s="671" t="s">
        <v>219</v>
      </c>
      <c r="B39" s="1147" t="s">
        <v>270</v>
      </c>
      <c r="C39" s="1147"/>
      <c r="D39" s="1147"/>
      <c r="E39" s="1147"/>
      <c r="F39" s="1147"/>
      <c r="G39" s="1147"/>
      <c r="H39" s="1147"/>
      <c r="I39" s="1147"/>
      <c r="J39" s="1147"/>
      <c r="K39" s="1147"/>
      <c r="L39" s="1147"/>
      <c r="M39" s="1147"/>
      <c r="N39" s="1147"/>
      <c r="O39" s="1147"/>
      <c r="P39" s="1147"/>
      <c r="Q39" s="1147"/>
      <c r="R39" s="650"/>
      <c r="S39" s="650"/>
      <c r="T39" s="654"/>
      <c r="U39" s="1141"/>
      <c r="V39" s="1141"/>
      <c r="W39" s="1141"/>
    </row>
    <row r="40" spans="1:24" ht="24.95" customHeight="1">
      <c r="A40" s="671" t="s">
        <v>219</v>
      </c>
      <c r="B40" s="1147" t="s">
        <v>271</v>
      </c>
      <c r="C40" s="1147"/>
      <c r="D40" s="1147"/>
      <c r="E40" s="1147"/>
      <c r="F40" s="1147"/>
      <c r="G40" s="1147"/>
      <c r="H40" s="1147"/>
      <c r="I40" s="1147"/>
      <c r="J40" s="1147"/>
      <c r="K40" s="1147"/>
      <c r="L40" s="1147"/>
      <c r="M40" s="1147"/>
      <c r="N40" s="1147"/>
      <c r="O40" s="1147"/>
      <c r="P40" s="1147"/>
      <c r="Q40" s="1147"/>
      <c r="R40" s="650"/>
      <c r="S40" s="650"/>
      <c r="T40" s="650"/>
      <c r="U40" s="1143"/>
      <c r="V40" s="1143"/>
      <c r="W40" s="1143"/>
    </row>
    <row r="41" spans="1:24" ht="24.95" customHeight="1">
      <c r="A41" s="671" t="s">
        <v>219</v>
      </c>
      <c r="B41" s="1147" t="s">
        <v>272</v>
      </c>
      <c r="C41" s="1147"/>
      <c r="D41" s="1147"/>
      <c r="E41" s="1147"/>
      <c r="F41" s="1147"/>
      <c r="G41" s="1147"/>
      <c r="H41" s="1147"/>
      <c r="I41" s="1147"/>
      <c r="J41" s="1147"/>
      <c r="K41" s="1147"/>
      <c r="L41" s="1147"/>
      <c r="M41" s="1147"/>
      <c r="N41" s="1147"/>
      <c r="O41" s="1147"/>
      <c r="P41" s="1147"/>
      <c r="Q41" s="1147"/>
      <c r="R41" s="650"/>
      <c r="S41" s="650"/>
      <c r="T41" s="650"/>
      <c r="U41" s="1143"/>
      <c r="V41" s="1143"/>
      <c r="W41" s="1143"/>
    </row>
    <row r="42" spans="1:24" ht="24.95" customHeight="1">
      <c r="A42" s="671" t="s">
        <v>219</v>
      </c>
      <c r="B42" s="1147" t="s">
        <v>273</v>
      </c>
      <c r="C42" s="1147"/>
      <c r="D42" s="1147"/>
      <c r="E42" s="1147"/>
      <c r="F42" s="1147"/>
      <c r="G42" s="1147"/>
      <c r="H42" s="1147"/>
      <c r="I42" s="1147"/>
      <c r="J42" s="1147"/>
      <c r="K42" s="1147"/>
      <c r="L42" s="1147"/>
      <c r="M42" s="1147"/>
      <c r="N42" s="1147"/>
      <c r="O42" s="1147"/>
      <c r="P42" s="1147"/>
      <c r="Q42" s="1147"/>
      <c r="R42" s="650"/>
      <c r="S42" s="650"/>
      <c r="T42" s="650"/>
      <c r="U42" s="1143"/>
      <c r="V42" s="1143"/>
      <c r="W42" s="1143"/>
    </row>
    <row r="43" spans="1:24" ht="24.95" customHeight="1">
      <c r="A43" s="671" t="s">
        <v>219</v>
      </c>
      <c r="B43" s="1147" t="s">
        <v>274</v>
      </c>
      <c r="C43" s="1147"/>
      <c r="D43" s="1147"/>
      <c r="E43" s="1147"/>
      <c r="F43" s="1147"/>
      <c r="G43" s="1147"/>
      <c r="H43" s="1147"/>
      <c r="I43" s="1147"/>
      <c r="J43" s="1147"/>
      <c r="K43" s="1147"/>
      <c r="L43" s="1147"/>
      <c r="M43" s="1147"/>
      <c r="N43" s="1147"/>
      <c r="O43" s="1147"/>
      <c r="P43" s="1147"/>
      <c r="Q43" s="1147"/>
      <c r="R43" s="650"/>
      <c r="S43" s="650"/>
      <c r="T43" s="650"/>
      <c r="U43" s="1143"/>
      <c r="V43" s="1143"/>
      <c r="W43" s="1143"/>
    </row>
    <row r="44" spans="1:24" ht="24.95" customHeight="1">
      <c r="A44" s="671" t="s">
        <v>219</v>
      </c>
      <c r="B44" s="1138" t="s">
        <v>275</v>
      </c>
      <c r="C44" s="1139"/>
      <c r="D44" s="1139"/>
      <c r="E44" s="1139"/>
      <c r="F44" s="1139"/>
      <c r="G44" s="1139"/>
      <c r="H44" s="1139"/>
      <c r="I44" s="1139"/>
      <c r="J44" s="1139"/>
      <c r="K44" s="1139"/>
      <c r="L44" s="1139"/>
      <c r="M44" s="1139"/>
      <c r="N44" s="1139"/>
      <c r="O44" s="1139"/>
      <c r="P44" s="1139"/>
      <c r="Q44" s="1140"/>
      <c r="R44" s="650"/>
      <c r="S44" s="650"/>
      <c r="T44" s="650"/>
      <c r="U44" s="1152"/>
      <c r="V44" s="1153"/>
      <c r="W44" s="1154"/>
      <c r="X44" s="651"/>
    </row>
    <row r="45" spans="1:24">
      <c r="A45" s="670" t="s">
        <v>219</v>
      </c>
      <c r="B45" s="1137" t="s">
        <v>276</v>
      </c>
      <c r="C45" s="1137"/>
      <c r="D45" s="1137"/>
      <c r="E45" s="1137"/>
      <c r="F45" s="1137"/>
      <c r="G45" s="1137"/>
      <c r="H45" s="1137"/>
      <c r="I45" s="1137"/>
      <c r="J45" s="1137"/>
      <c r="K45" s="1137"/>
      <c r="L45" s="1137"/>
      <c r="M45" s="1137"/>
      <c r="N45" s="1137"/>
      <c r="O45" s="1137"/>
      <c r="P45" s="1137"/>
      <c r="Q45" s="1137"/>
      <c r="R45" s="869" t="s">
        <v>240</v>
      </c>
      <c r="S45" s="869" t="s">
        <v>241</v>
      </c>
      <c r="T45" s="869" t="s">
        <v>242</v>
      </c>
      <c r="U45" s="1148" t="s">
        <v>243</v>
      </c>
      <c r="V45" s="1149"/>
      <c r="W45" s="1150"/>
    </row>
    <row r="46" spans="1:24" ht="24.95" customHeight="1">
      <c r="A46" s="671" t="s">
        <v>219</v>
      </c>
      <c r="B46" s="1147" t="s">
        <v>277</v>
      </c>
      <c r="C46" s="1147"/>
      <c r="D46" s="1147"/>
      <c r="E46" s="1147"/>
      <c r="F46" s="1147"/>
      <c r="G46" s="1147"/>
      <c r="H46" s="1147"/>
      <c r="I46" s="1147"/>
      <c r="J46" s="1147"/>
      <c r="K46" s="1147"/>
      <c r="L46" s="1147"/>
      <c r="M46" s="1147"/>
      <c r="N46" s="1147"/>
      <c r="O46" s="1147"/>
      <c r="P46" s="1147"/>
      <c r="Q46" s="1147"/>
      <c r="R46" s="650"/>
      <c r="S46" s="650"/>
      <c r="T46" s="655"/>
      <c r="U46" s="1143"/>
      <c r="V46" s="1143"/>
      <c r="W46" s="1143"/>
    </row>
    <row r="47" spans="1:24" ht="24.95" customHeight="1">
      <c r="A47" s="671" t="s">
        <v>219</v>
      </c>
      <c r="B47" s="1151" t="s">
        <v>278</v>
      </c>
      <c r="C47" s="1151"/>
      <c r="D47" s="1151"/>
      <c r="E47" s="1151"/>
      <c r="F47" s="1151"/>
      <c r="G47" s="1151"/>
      <c r="H47" s="1151"/>
      <c r="I47" s="1151"/>
      <c r="J47" s="1151"/>
      <c r="K47" s="1151"/>
      <c r="L47" s="1151"/>
      <c r="M47" s="1151"/>
      <c r="N47" s="1151"/>
      <c r="O47" s="1151"/>
      <c r="P47" s="1151"/>
      <c r="Q47" s="1151"/>
      <c r="R47" s="650"/>
      <c r="S47" s="650"/>
      <c r="T47" s="655"/>
      <c r="U47" s="1143"/>
      <c r="V47" s="1143"/>
      <c r="W47" s="1143"/>
    </row>
    <row r="48" spans="1:24" ht="24.95" customHeight="1">
      <c r="A48" s="671" t="s">
        <v>219</v>
      </c>
      <c r="B48" s="1138" t="s">
        <v>279</v>
      </c>
      <c r="C48" s="1139"/>
      <c r="D48" s="1139"/>
      <c r="E48" s="1139"/>
      <c r="F48" s="1139"/>
      <c r="G48" s="1139"/>
      <c r="H48" s="1139"/>
      <c r="I48" s="1139"/>
      <c r="J48" s="1139"/>
      <c r="K48" s="1139"/>
      <c r="L48" s="1139"/>
      <c r="M48" s="1139"/>
      <c r="N48" s="1139"/>
      <c r="O48" s="1139"/>
      <c r="P48" s="1139"/>
      <c r="Q48" s="1140"/>
      <c r="R48" s="650"/>
      <c r="S48" s="650"/>
      <c r="T48" s="655"/>
      <c r="U48" s="1143"/>
      <c r="V48" s="1143"/>
      <c r="W48" s="1143"/>
    </row>
    <row r="49" spans="1:25" ht="24.95" customHeight="1">
      <c r="A49" s="671" t="s">
        <v>219</v>
      </c>
      <c r="B49" s="1142" t="s">
        <v>280</v>
      </c>
      <c r="C49" s="1142"/>
      <c r="D49" s="1142"/>
      <c r="E49" s="1142"/>
      <c r="F49" s="1142"/>
      <c r="G49" s="1142"/>
      <c r="H49" s="1142"/>
      <c r="I49" s="1142"/>
      <c r="J49" s="1142"/>
      <c r="K49" s="1142"/>
      <c r="L49" s="1142"/>
      <c r="M49" s="1142"/>
      <c r="N49" s="1142"/>
      <c r="O49" s="1142"/>
      <c r="P49" s="1142"/>
      <c r="Q49" s="1142"/>
      <c r="R49" s="650"/>
      <c r="S49" s="650"/>
      <c r="T49" s="655"/>
      <c r="U49" s="1143"/>
      <c r="V49" s="1143"/>
      <c r="W49" s="1143"/>
    </row>
    <row r="50" spans="1:25">
      <c r="A50" s="670" t="s">
        <v>220</v>
      </c>
      <c r="B50" s="1137" t="s">
        <v>204</v>
      </c>
      <c r="C50" s="1137"/>
      <c r="D50" s="1137"/>
      <c r="E50" s="1137"/>
      <c r="F50" s="1137"/>
      <c r="G50" s="1137"/>
      <c r="H50" s="1137"/>
      <c r="I50" s="1137"/>
      <c r="J50" s="1137"/>
      <c r="K50" s="1137"/>
      <c r="L50" s="1137"/>
      <c r="M50" s="1137"/>
      <c r="N50" s="1137"/>
      <c r="O50" s="1137"/>
      <c r="P50" s="1137"/>
      <c r="Q50" s="1137"/>
      <c r="R50" s="869" t="s">
        <v>240</v>
      </c>
      <c r="S50" s="869" t="s">
        <v>241</v>
      </c>
      <c r="T50" s="869" t="s">
        <v>242</v>
      </c>
      <c r="U50" s="1124" t="s">
        <v>243</v>
      </c>
      <c r="V50" s="1124"/>
      <c r="W50" s="1124"/>
    </row>
    <row r="51" spans="1:25" ht="24.95" customHeight="1">
      <c r="A51" s="671" t="s">
        <v>220</v>
      </c>
      <c r="B51" s="1155" t="s">
        <v>281</v>
      </c>
      <c r="C51" s="1156"/>
      <c r="D51" s="1156"/>
      <c r="E51" s="1156"/>
      <c r="F51" s="1156"/>
      <c r="G51" s="1156"/>
      <c r="H51" s="1156"/>
      <c r="I51" s="1156"/>
      <c r="J51" s="1156"/>
      <c r="K51" s="1156"/>
      <c r="L51" s="1156"/>
      <c r="M51" s="1156"/>
      <c r="N51" s="1156"/>
      <c r="O51" s="1156"/>
      <c r="P51" s="1156"/>
      <c r="Q51" s="1157"/>
      <c r="R51" s="655"/>
      <c r="S51" s="650"/>
      <c r="T51" s="655"/>
      <c r="U51" s="1152"/>
      <c r="V51" s="1153"/>
      <c r="W51" s="1154"/>
    </row>
    <row r="52" spans="1:25" ht="24.95" customHeight="1">
      <c r="A52" s="671" t="s">
        <v>220</v>
      </c>
      <c r="B52" s="1155" t="s">
        <v>282</v>
      </c>
      <c r="C52" s="1156"/>
      <c r="D52" s="1156"/>
      <c r="E52" s="1156"/>
      <c r="F52" s="1156"/>
      <c r="G52" s="1156"/>
      <c r="H52" s="1156"/>
      <c r="I52" s="1156"/>
      <c r="J52" s="1156"/>
      <c r="K52" s="1156"/>
      <c r="L52" s="1156"/>
      <c r="M52" s="1156"/>
      <c r="N52" s="1156"/>
      <c r="O52" s="1156"/>
      <c r="P52" s="1156"/>
      <c r="Q52" s="1157"/>
      <c r="R52" s="655"/>
      <c r="S52" s="650"/>
      <c r="T52" s="655"/>
      <c r="U52" s="1152"/>
      <c r="V52" s="1153"/>
      <c r="W52" s="1154"/>
    </row>
    <row r="53" spans="1:25" ht="24.95" customHeight="1">
      <c r="A53" s="671" t="s">
        <v>220</v>
      </c>
      <c r="B53" s="1147" t="s">
        <v>283</v>
      </c>
      <c r="C53" s="1147"/>
      <c r="D53" s="1147"/>
      <c r="E53" s="1147"/>
      <c r="F53" s="1147"/>
      <c r="G53" s="1147"/>
      <c r="H53" s="1147"/>
      <c r="I53" s="1147"/>
      <c r="J53" s="1147"/>
      <c r="K53" s="1147"/>
      <c r="L53" s="1147"/>
      <c r="M53" s="1147"/>
      <c r="N53" s="1147"/>
      <c r="O53" s="1147"/>
      <c r="P53" s="1147"/>
      <c r="Q53" s="1147"/>
      <c r="R53" s="655"/>
      <c r="S53" s="654"/>
      <c r="T53" s="655"/>
      <c r="U53" s="1143"/>
      <c r="V53" s="1143"/>
      <c r="W53" s="1143"/>
    </row>
    <row r="54" spans="1:25" ht="24.95" customHeight="1">
      <c r="A54" s="671" t="s">
        <v>220</v>
      </c>
      <c r="B54" s="1158" t="s">
        <v>284</v>
      </c>
      <c r="C54" s="1159"/>
      <c r="D54" s="1159"/>
      <c r="E54" s="1159"/>
      <c r="F54" s="1159"/>
      <c r="G54" s="1159"/>
      <c r="H54" s="1159"/>
      <c r="I54" s="1159"/>
      <c r="J54" s="1159"/>
      <c r="K54" s="1159"/>
      <c r="L54" s="1159"/>
      <c r="M54" s="1159"/>
      <c r="N54" s="1159"/>
      <c r="O54" s="1159"/>
      <c r="P54" s="1159"/>
      <c r="Q54" s="1160"/>
      <c r="R54" s="655"/>
      <c r="S54" s="650"/>
      <c r="T54" s="655"/>
      <c r="U54" s="1152"/>
      <c r="V54" s="1153"/>
      <c r="W54" s="1154"/>
      <c r="X54" s="651"/>
    </row>
    <row r="55" spans="1:25" ht="24.95" customHeight="1">
      <c r="A55" s="671" t="s">
        <v>220</v>
      </c>
      <c r="B55" s="1138" t="s">
        <v>285</v>
      </c>
      <c r="C55" s="1139"/>
      <c r="D55" s="1139"/>
      <c r="E55" s="1139"/>
      <c r="F55" s="1139"/>
      <c r="G55" s="1139"/>
      <c r="H55" s="1139"/>
      <c r="I55" s="1139"/>
      <c r="J55" s="1139"/>
      <c r="K55" s="1139"/>
      <c r="L55" s="1139"/>
      <c r="M55" s="1139"/>
      <c r="N55" s="1139"/>
      <c r="O55" s="1139"/>
      <c r="P55" s="1139"/>
      <c r="Q55" s="1140"/>
      <c r="R55" s="655"/>
      <c r="S55" s="650"/>
      <c r="T55" s="655"/>
      <c r="U55" s="1152"/>
      <c r="V55" s="1153"/>
      <c r="W55" s="1154"/>
      <c r="X55" s="651"/>
    </row>
    <row r="56" spans="1:25" ht="25.5">
      <c r="A56" s="672" t="s">
        <v>286</v>
      </c>
      <c r="B56" s="1161" t="s">
        <v>287</v>
      </c>
      <c r="C56" s="1161"/>
      <c r="D56" s="1161"/>
      <c r="E56" s="1161"/>
      <c r="F56" s="1161"/>
      <c r="G56" s="1161"/>
      <c r="H56" s="1161"/>
      <c r="I56" s="1161"/>
      <c r="J56" s="1161"/>
      <c r="K56" s="1161"/>
      <c r="L56" s="1161"/>
      <c r="M56" s="1161"/>
      <c r="N56" s="1161"/>
      <c r="O56" s="1161"/>
      <c r="P56" s="1161"/>
      <c r="Q56" s="1161"/>
      <c r="R56" s="869" t="s">
        <v>240</v>
      </c>
      <c r="S56" s="869" t="s">
        <v>241</v>
      </c>
      <c r="T56" s="869" t="s">
        <v>242</v>
      </c>
      <c r="U56" s="1124" t="s">
        <v>243</v>
      </c>
      <c r="V56" s="1124"/>
      <c r="W56" s="1124"/>
    </row>
    <row r="57" spans="1:25" ht="24.95" customHeight="1">
      <c r="A57" s="673" t="s">
        <v>288</v>
      </c>
      <c r="B57" s="1151" t="s">
        <v>289</v>
      </c>
      <c r="C57" s="1151"/>
      <c r="D57" s="1151"/>
      <c r="E57" s="1151"/>
      <c r="F57" s="1151"/>
      <c r="G57" s="1151"/>
      <c r="H57" s="1151"/>
      <c r="I57" s="1151"/>
      <c r="J57" s="1151"/>
      <c r="K57" s="1151"/>
      <c r="L57" s="1151"/>
      <c r="M57" s="1151"/>
      <c r="N57" s="1151"/>
      <c r="O57" s="1151"/>
      <c r="P57" s="1151"/>
      <c r="Q57" s="1151"/>
      <c r="R57" s="650"/>
      <c r="S57" s="650"/>
      <c r="T57" s="650"/>
      <c r="U57" s="1143"/>
      <c r="V57" s="1143"/>
      <c r="W57" s="1143"/>
    </row>
    <row r="58" spans="1:25" ht="24.95" customHeight="1">
      <c r="A58" s="673" t="s">
        <v>286</v>
      </c>
      <c r="B58" s="1142" t="s">
        <v>290</v>
      </c>
      <c r="C58" s="1142"/>
      <c r="D58" s="1142"/>
      <c r="E58" s="1142"/>
      <c r="F58" s="1142"/>
      <c r="G58" s="1142"/>
      <c r="H58" s="1142"/>
      <c r="I58" s="1142"/>
      <c r="J58" s="1142"/>
      <c r="K58" s="1142"/>
      <c r="L58" s="1142"/>
      <c r="M58" s="1142"/>
      <c r="N58" s="1142"/>
      <c r="O58" s="1142"/>
      <c r="P58" s="1142"/>
      <c r="Q58" s="1142"/>
      <c r="R58" s="650"/>
      <c r="S58" s="650"/>
      <c r="T58" s="650"/>
      <c r="U58" s="1152"/>
      <c r="V58" s="1153"/>
      <c r="W58" s="1154"/>
    </row>
    <row r="59" spans="1:25">
      <c r="A59" s="674" t="s">
        <v>222</v>
      </c>
      <c r="B59" s="1137" t="s">
        <v>206</v>
      </c>
      <c r="C59" s="1137"/>
      <c r="D59" s="1137"/>
      <c r="E59" s="1137"/>
      <c r="F59" s="1137"/>
      <c r="G59" s="1137"/>
      <c r="H59" s="1137"/>
      <c r="I59" s="1137"/>
      <c r="J59" s="1137"/>
      <c r="K59" s="1137"/>
      <c r="L59" s="1137"/>
      <c r="M59" s="1137"/>
      <c r="N59" s="1137"/>
      <c r="O59" s="1137"/>
      <c r="P59" s="1137"/>
      <c r="Q59" s="1137"/>
      <c r="R59" s="869" t="s">
        <v>240</v>
      </c>
      <c r="S59" s="869" t="s">
        <v>241</v>
      </c>
      <c r="T59" s="869" t="s">
        <v>242</v>
      </c>
      <c r="U59" s="1124" t="s">
        <v>243</v>
      </c>
      <c r="V59" s="1124"/>
      <c r="W59" s="1124"/>
    </row>
    <row r="60" spans="1:25" ht="24.95" customHeight="1">
      <c r="A60" s="675" t="s">
        <v>222</v>
      </c>
      <c r="B60" s="1138" t="s">
        <v>291</v>
      </c>
      <c r="C60" s="1139"/>
      <c r="D60" s="1139"/>
      <c r="E60" s="1139"/>
      <c r="F60" s="1139"/>
      <c r="G60" s="1139"/>
      <c r="H60" s="1139"/>
      <c r="I60" s="1139"/>
      <c r="J60" s="1139"/>
      <c r="K60" s="1139"/>
      <c r="L60" s="1139"/>
      <c r="M60" s="1139"/>
      <c r="N60" s="1139"/>
      <c r="O60" s="1139"/>
      <c r="P60" s="1139"/>
      <c r="Q60" s="1140"/>
      <c r="R60" s="650"/>
      <c r="S60" s="650"/>
      <c r="T60" s="650"/>
      <c r="U60" s="1152"/>
      <c r="V60" s="1153"/>
      <c r="W60" s="1154"/>
      <c r="X60" s="652" t="s">
        <v>251</v>
      </c>
    </row>
    <row r="61" spans="1:25" ht="24.95" customHeight="1">
      <c r="A61" s="675" t="s">
        <v>222</v>
      </c>
      <c r="B61" s="1138" t="s">
        <v>292</v>
      </c>
      <c r="C61" s="1139"/>
      <c r="D61" s="1139"/>
      <c r="E61" s="1139"/>
      <c r="F61" s="1139"/>
      <c r="G61" s="1139"/>
      <c r="H61" s="1139"/>
      <c r="I61" s="1139"/>
      <c r="J61" s="1139"/>
      <c r="K61" s="1139"/>
      <c r="L61" s="1139"/>
      <c r="M61" s="1139"/>
      <c r="N61" s="1139"/>
      <c r="O61" s="1139"/>
      <c r="P61" s="1139"/>
      <c r="Q61" s="1140"/>
      <c r="R61" s="650"/>
      <c r="S61" s="654"/>
      <c r="T61" s="650"/>
      <c r="U61" s="1152"/>
      <c r="V61" s="1153"/>
      <c r="W61" s="1154"/>
      <c r="X61" s="651"/>
      <c r="Y61" s="656" t="s">
        <v>293</v>
      </c>
    </row>
    <row r="62" spans="1:25" ht="24.95" customHeight="1">
      <c r="A62" s="675" t="s">
        <v>222</v>
      </c>
      <c r="B62" s="1138" t="s">
        <v>294</v>
      </c>
      <c r="C62" s="1139"/>
      <c r="D62" s="1139"/>
      <c r="E62" s="1139"/>
      <c r="F62" s="1139"/>
      <c r="G62" s="1139"/>
      <c r="H62" s="1139"/>
      <c r="I62" s="1139"/>
      <c r="J62" s="1139"/>
      <c r="K62" s="1139"/>
      <c r="L62" s="1139"/>
      <c r="M62" s="1139"/>
      <c r="N62" s="1139"/>
      <c r="O62" s="1139"/>
      <c r="P62" s="1139"/>
      <c r="Q62" s="1140"/>
      <c r="R62" s="650"/>
      <c r="S62" s="650"/>
      <c r="T62" s="650"/>
      <c r="U62" s="1152"/>
      <c r="V62" s="1153"/>
      <c r="W62" s="1154"/>
      <c r="X62" s="651"/>
    </row>
    <row r="63" spans="1:25" ht="24.95" customHeight="1">
      <c r="A63" s="675" t="s">
        <v>222</v>
      </c>
      <c r="B63" s="1138" t="s">
        <v>295</v>
      </c>
      <c r="C63" s="1139"/>
      <c r="D63" s="1139"/>
      <c r="E63" s="1139"/>
      <c r="F63" s="1139"/>
      <c r="G63" s="1139"/>
      <c r="H63" s="1139"/>
      <c r="I63" s="1139"/>
      <c r="J63" s="1139"/>
      <c r="K63" s="1139"/>
      <c r="L63" s="1139"/>
      <c r="M63" s="1139"/>
      <c r="N63" s="1139"/>
      <c r="O63" s="1139"/>
      <c r="P63" s="1139"/>
      <c r="Q63" s="1140"/>
      <c r="R63" s="650"/>
      <c r="S63" s="654"/>
      <c r="T63" s="650"/>
      <c r="U63" s="1152"/>
      <c r="V63" s="1153"/>
      <c r="W63" s="1154"/>
      <c r="X63" s="651"/>
      <c r="Y63" s="656" t="s">
        <v>293</v>
      </c>
    </row>
    <row r="64" spans="1:25" ht="24.95" customHeight="1">
      <c r="A64" s="675" t="s">
        <v>222</v>
      </c>
      <c r="B64" s="1162" t="s">
        <v>296</v>
      </c>
      <c r="C64" s="1139"/>
      <c r="D64" s="1139"/>
      <c r="E64" s="1139"/>
      <c r="F64" s="1139"/>
      <c r="G64" s="1139"/>
      <c r="H64" s="1139"/>
      <c r="I64" s="1139"/>
      <c r="J64" s="1139"/>
      <c r="K64" s="1139"/>
      <c r="L64" s="1139"/>
      <c r="M64" s="1139"/>
      <c r="N64" s="1139"/>
      <c r="O64" s="1139"/>
      <c r="P64" s="1139"/>
      <c r="Q64" s="1140"/>
      <c r="R64" s="650"/>
      <c r="S64" s="654"/>
      <c r="T64" s="650"/>
      <c r="U64" s="1152"/>
      <c r="V64" s="1153"/>
      <c r="W64" s="1154"/>
      <c r="X64" s="652" t="s">
        <v>251</v>
      </c>
    </row>
    <row r="65" spans="1:25" ht="24.95" customHeight="1">
      <c r="A65" s="675" t="s">
        <v>222</v>
      </c>
      <c r="B65" s="1138" t="s">
        <v>297</v>
      </c>
      <c r="C65" s="1139"/>
      <c r="D65" s="1139"/>
      <c r="E65" s="1139"/>
      <c r="F65" s="1139"/>
      <c r="G65" s="1139"/>
      <c r="H65" s="1139"/>
      <c r="I65" s="1139"/>
      <c r="J65" s="1139"/>
      <c r="K65" s="1139"/>
      <c r="L65" s="1139"/>
      <c r="M65" s="1139"/>
      <c r="N65" s="1139"/>
      <c r="O65" s="1139"/>
      <c r="P65" s="1139"/>
      <c r="Q65" s="1140"/>
      <c r="R65" s="650"/>
      <c r="S65" s="654"/>
      <c r="T65" s="650"/>
      <c r="U65" s="1152"/>
      <c r="V65" s="1153"/>
      <c r="W65" s="1154"/>
      <c r="Y65" s="656" t="s">
        <v>293</v>
      </c>
    </row>
    <row r="66" spans="1:25">
      <c r="A66" s="670" t="s">
        <v>223</v>
      </c>
      <c r="B66" s="1137" t="s">
        <v>298</v>
      </c>
      <c r="C66" s="1137"/>
      <c r="D66" s="1137"/>
      <c r="E66" s="1137"/>
      <c r="F66" s="1137"/>
      <c r="G66" s="1137"/>
      <c r="H66" s="1137"/>
      <c r="I66" s="1137"/>
      <c r="J66" s="1137"/>
      <c r="K66" s="1137"/>
      <c r="L66" s="1137"/>
      <c r="M66" s="1137"/>
      <c r="N66" s="1137"/>
      <c r="O66" s="1137"/>
      <c r="P66" s="1137"/>
      <c r="Q66" s="1137"/>
      <c r="R66" s="869" t="s">
        <v>240</v>
      </c>
      <c r="S66" s="869" t="s">
        <v>241</v>
      </c>
      <c r="T66" s="869" t="s">
        <v>242</v>
      </c>
      <c r="U66" s="1124" t="s">
        <v>243</v>
      </c>
      <c r="V66" s="1124"/>
      <c r="W66" s="1124"/>
    </row>
    <row r="67" spans="1:25" ht="24.95" customHeight="1">
      <c r="A67" s="676" t="s">
        <v>223</v>
      </c>
      <c r="B67" s="1138" t="s">
        <v>299</v>
      </c>
      <c r="C67" s="1139"/>
      <c r="D67" s="1139"/>
      <c r="E67" s="1139"/>
      <c r="F67" s="1139"/>
      <c r="G67" s="1139"/>
      <c r="H67" s="1139"/>
      <c r="I67" s="1139"/>
      <c r="J67" s="1139"/>
      <c r="K67" s="1139"/>
      <c r="L67" s="1139"/>
      <c r="M67" s="1139"/>
      <c r="N67" s="1139"/>
      <c r="O67" s="1139"/>
      <c r="P67" s="1139"/>
      <c r="Q67" s="1140"/>
      <c r="R67" s="650"/>
      <c r="S67" s="650"/>
      <c r="T67" s="650"/>
      <c r="U67" s="1152"/>
      <c r="V67" s="1153"/>
      <c r="W67" s="1154"/>
      <c r="X67" s="651"/>
      <c r="Y67" s="638" t="s">
        <v>300</v>
      </c>
    </row>
    <row r="68" spans="1:25" ht="24.95" customHeight="1">
      <c r="A68" s="676" t="s">
        <v>223</v>
      </c>
      <c r="B68" s="1147" t="s">
        <v>301</v>
      </c>
      <c r="C68" s="1147"/>
      <c r="D68" s="1147"/>
      <c r="E68" s="1147"/>
      <c r="F68" s="1147"/>
      <c r="G68" s="1147"/>
      <c r="H68" s="1147"/>
      <c r="I68" s="1147"/>
      <c r="J68" s="1147"/>
      <c r="K68" s="1147"/>
      <c r="L68" s="1147"/>
      <c r="M68" s="1147"/>
      <c r="N68" s="1147"/>
      <c r="O68" s="1147"/>
      <c r="P68" s="1147"/>
      <c r="Q68" s="1147"/>
      <c r="R68" s="650"/>
      <c r="S68" s="650"/>
      <c r="T68" s="654"/>
      <c r="U68" s="1143"/>
      <c r="V68" s="1143"/>
      <c r="W68" s="1143"/>
      <c r="Y68" s="638" t="s">
        <v>300</v>
      </c>
    </row>
    <row r="69" spans="1:25" ht="24.95" customHeight="1">
      <c r="A69" s="676" t="s">
        <v>223</v>
      </c>
      <c r="B69" s="1147" t="s">
        <v>302</v>
      </c>
      <c r="C69" s="1147"/>
      <c r="D69" s="1147"/>
      <c r="E69" s="1147"/>
      <c r="F69" s="1147"/>
      <c r="G69" s="1147"/>
      <c r="H69" s="1147"/>
      <c r="I69" s="1147"/>
      <c r="J69" s="1147"/>
      <c r="K69" s="1147"/>
      <c r="L69" s="1147"/>
      <c r="M69" s="1147"/>
      <c r="N69" s="1147"/>
      <c r="O69" s="1147"/>
      <c r="P69" s="1147"/>
      <c r="Q69" s="1147"/>
      <c r="R69" s="650"/>
      <c r="S69" s="650"/>
      <c r="T69" s="654"/>
      <c r="U69" s="1143"/>
      <c r="V69" s="1143"/>
      <c r="W69" s="1143"/>
      <c r="Y69" s="638" t="s">
        <v>300</v>
      </c>
    </row>
    <row r="70" spans="1:25">
      <c r="A70" s="670" t="s">
        <v>224</v>
      </c>
      <c r="B70" s="1137" t="s">
        <v>208</v>
      </c>
      <c r="C70" s="1137"/>
      <c r="D70" s="1137"/>
      <c r="E70" s="1137"/>
      <c r="F70" s="1137"/>
      <c r="G70" s="1137"/>
      <c r="H70" s="1137"/>
      <c r="I70" s="1137"/>
      <c r="J70" s="1137"/>
      <c r="K70" s="1137"/>
      <c r="L70" s="1137"/>
      <c r="M70" s="1137"/>
      <c r="N70" s="1137"/>
      <c r="O70" s="1137"/>
      <c r="P70" s="1137"/>
      <c r="Q70" s="1137"/>
      <c r="R70" s="869" t="s">
        <v>240</v>
      </c>
      <c r="S70" s="869" t="s">
        <v>241</v>
      </c>
      <c r="T70" s="869" t="s">
        <v>242</v>
      </c>
      <c r="U70" s="1148" t="s">
        <v>243</v>
      </c>
      <c r="V70" s="1149"/>
      <c r="W70" s="1150"/>
    </row>
    <row r="71" spans="1:25" ht="24.95" customHeight="1">
      <c r="A71" s="676" t="s">
        <v>224</v>
      </c>
      <c r="B71" s="1138" t="s">
        <v>303</v>
      </c>
      <c r="C71" s="1139"/>
      <c r="D71" s="1139"/>
      <c r="E71" s="1139"/>
      <c r="F71" s="1139"/>
      <c r="G71" s="1139"/>
      <c r="H71" s="1139"/>
      <c r="I71" s="1139"/>
      <c r="J71" s="1139"/>
      <c r="K71" s="1139"/>
      <c r="L71" s="1139"/>
      <c r="M71" s="1139"/>
      <c r="N71" s="1139"/>
      <c r="O71" s="1139"/>
      <c r="P71" s="1139"/>
      <c r="Q71" s="1140"/>
      <c r="R71" s="650"/>
      <c r="S71" s="650"/>
      <c r="T71" s="654"/>
      <c r="U71" s="1143"/>
      <c r="V71" s="1143"/>
      <c r="W71" s="1143"/>
      <c r="Y71" s="638" t="s">
        <v>300</v>
      </c>
    </row>
    <row r="72" spans="1:25" ht="24.95" customHeight="1">
      <c r="A72" s="676" t="s">
        <v>224</v>
      </c>
      <c r="B72" s="1158" t="s">
        <v>304</v>
      </c>
      <c r="C72" s="1159"/>
      <c r="D72" s="1159"/>
      <c r="E72" s="1159"/>
      <c r="F72" s="1159"/>
      <c r="G72" s="1159"/>
      <c r="H72" s="1159"/>
      <c r="I72" s="1159"/>
      <c r="J72" s="1159"/>
      <c r="K72" s="1159"/>
      <c r="L72" s="1159"/>
      <c r="M72" s="1159"/>
      <c r="N72" s="1159"/>
      <c r="O72" s="1159"/>
      <c r="P72" s="1159"/>
      <c r="Q72" s="1160"/>
      <c r="R72" s="650"/>
      <c r="S72" s="654"/>
      <c r="T72" s="657"/>
      <c r="U72" s="1143"/>
      <c r="V72" s="1143"/>
      <c r="W72" s="1143"/>
    </row>
    <row r="73" spans="1:25" ht="24.95" customHeight="1">
      <c r="A73" s="676" t="s">
        <v>224</v>
      </c>
      <c r="B73" s="1138" t="s">
        <v>305</v>
      </c>
      <c r="C73" s="1139"/>
      <c r="D73" s="1139"/>
      <c r="E73" s="1139"/>
      <c r="F73" s="1139"/>
      <c r="G73" s="1139"/>
      <c r="H73" s="1139"/>
      <c r="I73" s="1139"/>
      <c r="J73" s="1139"/>
      <c r="K73" s="1139"/>
      <c r="L73" s="1139"/>
      <c r="M73" s="1139"/>
      <c r="N73" s="1139"/>
      <c r="O73" s="1139"/>
      <c r="P73" s="1139"/>
      <c r="Q73" s="1140"/>
      <c r="R73" s="650"/>
      <c r="S73" s="650"/>
      <c r="T73" s="650"/>
      <c r="U73" s="1143"/>
      <c r="V73" s="1143"/>
      <c r="W73" s="1143"/>
    </row>
    <row r="74" spans="1:25" ht="24.95" customHeight="1">
      <c r="A74" s="676" t="s">
        <v>224</v>
      </c>
      <c r="B74" s="1147" t="s">
        <v>306</v>
      </c>
      <c r="C74" s="1147"/>
      <c r="D74" s="1147"/>
      <c r="E74" s="1147"/>
      <c r="F74" s="1147"/>
      <c r="G74" s="1147"/>
      <c r="H74" s="1147"/>
      <c r="I74" s="1147"/>
      <c r="J74" s="1147"/>
      <c r="K74" s="1147"/>
      <c r="L74" s="1147"/>
      <c r="M74" s="1147"/>
      <c r="N74" s="1147"/>
      <c r="O74" s="1147"/>
      <c r="P74" s="1147"/>
      <c r="Q74" s="1147"/>
      <c r="R74" s="650"/>
      <c r="S74" s="650"/>
      <c r="T74" s="650"/>
      <c r="U74" s="1143"/>
      <c r="V74" s="1143"/>
      <c r="W74" s="1143"/>
    </row>
    <row r="75" spans="1:25" ht="24.95" customHeight="1">
      <c r="A75" s="676" t="s">
        <v>224</v>
      </c>
      <c r="B75" s="1151" t="s">
        <v>307</v>
      </c>
      <c r="C75" s="1151"/>
      <c r="D75" s="1151"/>
      <c r="E75" s="1151"/>
      <c r="F75" s="1151"/>
      <c r="G75" s="1151"/>
      <c r="H75" s="1151"/>
      <c r="I75" s="1151"/>
      <c r="J75" s="1151"/>
      <c r="K75" s="1151"/>
      <c r="L75" s="1151"/>
      <c r="M75" s="1151"/>
      <c r="N75" s="1151"/>
      <c r="O75" s="1151"/>
      <c r="P75" s="1151"/>
      <c r="Q75" s="1151"/>
      <c r="R75" s="650"/>
      <c r="S75" s="650"/>
      <c r="T75" s="650"/>
      <c r="U75" s="1143"/>
      <c r="V75" s="1143"/>
      <c r="W75" s="1143"/>
    </row>
    <row r="76" spans="1:25" ht="24.95" customHeight="1">
      <c r="A76" s="676" t="s">
        <v>224</v>
      </c>
      <c r="B76" s="1138" t="s">
        <v>299</v>
      </c>
      <c r="C76" s="1139"/>
      <c r="D76" s="1139"/>
      <c r="E76" s="1139"/>
      <c r="F76" s="1139"/>
      <c r="G76" s="1139"/>
      <c r="H76" s="1139"/>
      <c r="I76" s="1139"/>
      <c r="J76" s="1139"/>
      <c r="K76" s="1139"/>
      <c r="L76" s="1139"/>
      <c r="M76" s="1139"/>
      <c r="N76" s="1139"/>
      <c r="O76" s="1139"/>
      <c r="P76" s="1139"/>
      <c r="Q76" s="1140"/>
      <c r="R76" s="650"/>
      <c r="S76" s="650"/>
      <c r="T76" s="650"/>
      <c r="U76" s="1152"/>
      <c r="V76" s="1153"/>
      <c r="W76" s="1154"/>
      <c r="X76" s="651"/>
    </row>
    <row r="77" spans="1:25">
      <c r="A77" s="670" t="s">
        <v>225</v>
      </c>
      <c r="B77" s="1137" t="s">
        <v>209</v>
      </c>
      <c r="C77" s="1137"/>
      <c r="D77" s="1137"/>
      <c r="E77" s="1137"/>
      <c r="F77" s="1137"/>
      <c r="G77" s="1137"/>
      <c r="H77" s="1137"/>
      <c r="I77" s="1137"/>
      <c r="J77" s="1137"/>
      <c r="K77" s="1137"/>
      <c r="L77" s="1137"/>
      <c r="M77" s="1137"/>
      <c r="N77" s="1137"/>
      <c r="O77" s="1137"/>
      <c r="P77" s="1137"/>
      <c r="Q77" s="1137"/>
      <c r="R77" s="869" t="s">
        <v>240</v>
      </c>
      <c r="S77" s="869" t="s">
        <v>241</v>
      </c>
      <c r="T77" s="869" t="s">
        <v>242</v>
      </c>
      <c r="U77" s="1148" t="s">
        <v>243</v>
      </c>
      <c r="V77" s="1149"/>
      <c r="W77" s="1150"/>
    </row>
    <row r="78" spans="1:25" ht="24.95" customHeight="1">
      <c r="A78" s="676" t="s">
        <v>225</v>
      </c>
      <c r="B78" s="1158" t="s">
        <v>308</v>
      </c>
      <c r="C78" s="1159"/>
      <c r="D78" s="1159"/>
      <c r="E78" s="1159"/>
      <c r="F78" s="1159"/>
      <c r="G78" s="1159"/>
      <c r="H78" s="1159"/>
      <c r="I78" s="1159"/>
      <c r="J78" s="1159"/>
      <c r="K78" s="1159"/>
      <c r="L78" s="1159"/>
      <c r="M78" s="1159"/>
      <c r="N78" s="1159"/>
      <c r="O78" s="1159"/>
      <c r="P78" s="1159"/>
      <c r="Q78" s="1160"/>
      <c r="R78" s="650"/>
      <c r="S78" s="650"/>
      <c r="T78" s="654"/>
      <c r="U78" s="1143"/>
      <c r="V78" s="1143"/>
      <c r="W78" s="1143"/>
    </row>
    <row r="79" spans="1:25" ht="24.95" customHeight="1">
      <c r="A79" s="676" t="s">
        <v>225</v>
      </c>
      <c r="B79" s="1158" t="s">
        <v>309</v>
      </c>
      <c r="C79" s="1164"/>
      <c r="D79" s="1164"/>
      <c r="E79" s="1164"/>
      <c r="F79" s="1164"/>
      <c r="G79" s="1164"/>
      <c r="H79" s="1164"/>
      <c r="I79" s="1164"/>
      <c r="J79" s="1164"/>
      <c r="K79" s="1164"/>
      <c r="L79" s="1164"/>
      <c r="M79" s="1164"/>
      <c r="N79" s="1164"/>
      <c r="O79" s="1164"/>
      <c r="P79" s="1164"/>
      <c r="Q79" s="1165"/>
      <c r="R79" s="650"/>
      <c r="S79" s="650"/>
      <c r="T79" s="654"/>
      <c r="U79" s="1152"/>
      <c r="V79" s="1166"/>
      <c r="W79" s="1167"/>
    </row>
    <row r="80" spans="1:25" ht="24.95" customHeight="1">
      <c r="A80" s="676" t="s">
        <v>225</v>
      </c>
      <c r="B80" s="1158" t="s">
        <v>310</v>
      </c>
      <c r="C80" s="1159"/>
      <c r="D80" s="1159"/>
      <c r="E80" s="1159"/>
      <c r="F80" s="1159"/>
      <c r="G80" s="1159"/>
      <c r="H80" s="1159"/>
      <c r="I80" s="1159"/>
      <c r="J80" s="1159"/>
      <c r="K80" s="1159"/>
      <c r="L80" s="1159"/>
      <c r="M80" s="1159"/>
      <c r="N80" s="1159"/>
      <c r="O80" s="1159"/>
      <c r="P80" s="1159"/>
      <c r="Q80" s="1160"/>
      <c r="R80" s="650"/>
      <c r="S80" s="650"/>
      <c r="T80" s="650"/>
      <c r="U80" s="1152"/>
      <c r="V80" s="1153"/>
      <c r="W80" s="1154"/>
    </row>
    <row r="81" spans="1:24" ht="24.95" customHeight="1">
      <c r="A81" s="676" t="s">
        <v>225</v>
      </c>
      <c r="B81" s="1138" t="s">
        <v>311</v>
      </c>
      <c r="C81" s="1139"/>
      <c r="D81" s="1139"/>
      <c r="E81" s="1139"/>
      <c r="F81" s="1139"/>
      <c r="G81" s="1139"/>
      <c r="H81" s="1139"/>
      <c r="I81" s="1139"/>
      <c r="J81" s="1139"/>
      <c r="K81" s="1139"/>
      <c r="L81" s="1139"/>
      <c r="M81" s="1139"/>
      <c r="N81" s="1139"/>
      <c r="O81" s="1139"/>
      <c r="P81" s="1139"/>
      <c r="Q81" s="1140"/>
      <c r="R81" s="650"/>
      <c r="S81" s="654"/>
      <c r="T81" s="650"/>
      <c r="U81" s="1152"/>
      <c r="V81" s="1153"/>
      <c r="W81" s="1154"/>
      <c r="X81" s="651"/>
    </row>
    <row r="82" spans="1:24" ht="24.95" customHeight="1">
      <c r="A82" s="676" t="s">
        <v>225</v>
      </c>
      <c r="B82" s="1163" t="s">
        <v>312</v>
      </c>
      <c r="C82" s="1164"/>
      <c r="D82" s="1164"/>
      <c r="E82" s="1164"/>
      <c r="F82" s="1164"/>
      <c r="G82" s="1164"/>
      <c r="H82" s="1164"/>
      <c r="I82" s="1164"/>
      <c r="J82" s="1164"/>
      <c r="K82" s="1164"/>
      <c r="L82" s="1164"/>
      <c r="M82" s="1164"/>
      <c r="N82" s="1164"/>
      <c r="O82" s="1164"/>
      <c r="P82" s="1164"/>
      <c r="Q82" s="1165"/>
      <c r="R82" s="650"/>
      <c r="S82" s="650"/>
      <c r="T82" s="650"/>
      <c r="U82" s="1152"/>
      <c r="V82" s="1153"/>
      <c r="W82" s="1154"/>
      <c r="X82" s="651"/>
    </row>
    <row r="83" spans="1:24" ht="24.95" customHeight="1">
      <c r="A83" s="676" t="s">
        <v>225</v>
      </c>
      <c r="B83" s="1158" t="s">
        <v>299</v>
      </c>
      <c r="C83" s="1159"/>
      <c r="D83" s="1159"/>
      <c r="E83" s="1159"/>
      <c r="F83" s="1159"/>
      <c r="G83" s="1159"/>
      <c r="H83" s="1159"/>
      <c r="I83" s="1159"/>
      <c r="J83" s="1159"/>
      <c r="K83" s="1159"/>
      <c r="L83" s="1159"/>
      <c r="M83" s="1159"/>
      <c r="N83" s="1159"/>
      <c r="O83" s="1159"/>
      <c r="P83" s="1159"/>
      <c r="Q83" s="1160"/>
      <c r="R83" s="650"/>
      <c r="S83" s="650"/>
      <c r="T83" s="650"/>
      <c r="U83" s="1152"/>
      <c r="V83" s="1153"/>
      <c r="W83" s="1154"/>
      <c r="X83" s="651"/>
    </row>
    <row r="84" spans="1:24">
      <c r="A84" s="670" t="s">
        <v>226</v>
      </c>
      <c r="B84" s="1137" t="s">
        <v>313</v>
      </c>
      <c r="C84" s="1137"/>
      <c r="D84" s="1137"/>
      <c r="E84" s="1137"/>
      <c r="F84" s="1137"/>
      <c r="G84" s="1137"/>
      <c r="H84" s="1137"/>
      <c r="I84" s="1137"/>
      <c r="J84" s="1137"/>
      <c r="K84" s="1137"/>
      <c r="L84" s="1137"/>
      <c r="M84" s="1137"/>
      <c r="N84" s="1137"/>
      <c r="O84" s="1137"/>
      <c r="P84" s="1137"/>
      <c r="Q84" s="1137"/>
      <c r="R84" s="869" t="s">
        <v>240</v>
      </c>
      <c r="S84" s="869" t="s">
        <v>241</v>
      </c>
      <c r="T84" s="869" t="s">
        <v>242</v>
      </c>
      <c r="U84" s="1148" t="s">
        <v>243</v>
      </c>
      <c r="V84" s="1149"/>
      <c r="W84" s="1150"/>
    </row>
    <row r="85" spans="1:24" ht="24.95" customHeight="1">
      <c r="A85" s="676" t="s">
        <v>226</v>
      </c>
      <c r="B85" s="1158" t="s">
        <v>314</v>
      </c>
      <c r="C85" s="1159"/>
      <c r="D85" s="1159"/>
      <c r="E85" s="1159"/>
      <c r="F85" s="1159"/>
      <c r="G85" s="1159"/>
      <c r="H85" s="1159"/>
      <c r="I85" s="1159"/>
      <c r="J85" s="1159"/>
      <c r="K85" s="1159"/>
      <c r="L85" s="1159"/>
      <c r="M85" s="1159"/>
      <c r="N85" s="1159"/>
      <c r="O85" s="1159"/>
      <c r="P85" s="1159"/>
      <c r="Q85" s="1160"/>
      <c r="R85" s="650"/>
      <c r="S85" s="654"/>
      <c r="T85" s="650"/>
      <c r="U85" s="1152"/>
      <c r="V85" s="1153"/>
      <c r="W85" s="1154"/>
    </row>
    <row r="86" spans="1:24" ht="24.95" customHeight="1">
      <c r="A86" s="676" t="s">
        <v>225</v>
      </c>
      <c r="B86" s="1158" t="s">
        <v>315</v>
      </c>
      <c r="C86" s="1159"/>
      <c r="D86" s="1159"/>
      <c r="E86" s="1159"/>
      <c r="F86" s="1159"/>
      <c r="G86" s="1159"/>
      <c r="H86" s="1159"/>
      <c r="I86" s="1159"/>
      <c r="J86" s="1159"/>
      <c r="K86" s="1159"/>
      <c r="L86" s="1159"/>
      <c r="M86" s="1159"/>
      <c r="N86" s="1159"/>
      <c r="O86" s="1159"/>
      <c r="P86" s="1159"/>
      <c r="Q86" s="1160"/>
      <c r="R86" s="650"/>
      <c r="S86" s="654"/>
      <c r="T86" s="650"/>
      <c r="U86" s="1152"/>
      <c r="V86" s="1153"/>
      <c r="W86" s="1154"/>
    </row>
    <row r="87" spans="1:24" ht="24.95" customHeight="1">
      <c r="A87" s="676" t="s">
        <v>225</v>
      </c>
      <c r="B87" s="1138" t="s">
        <v>316</v>
      </c>
      <c r="C87" s="1139"/>
      <c r="D87" s="1139"/>
      <c r="E87" s="1139"/>
      <c r="F87" s="1139"/>
      <c r="G87" s="1139"/>
      <c r="H87" s="1139"/>
      <c r="I87" s="1139"/>
      <c r="J87" s="1139"/>
      <c r="K87" s="1139"/>
      <c r="L87" s="1139"/>
      <c r="M87" s="1139"/>
      <c r="N87" s="1139"/>
      <c r="O87" s="1139"/>
      <c r="P87" s="1139"/>
      <c r="Q87" s="1140"/>
      <c r="R87" s="650"/>
      <c r="S87" s="650"/>
      <c r="T87" s="650"/>
      <c r="U87" s="1152"/>
      <c r="V87" s="1153"/>
      <c r="W87" s="1154"/>
      <c r="X87" s="651"/>
    </row>
    <row r="88" spans="1:24">
      <c r="A88" s="670" t="s">
        <v>227</v>
      </c>
      <c r="B88" s="1137" t="s">
        <v>211</v>
      </c>
      <c r="C88" s="1137"/>
      <c r="D88" s="1137"/>
      <c r="E88" s="1137"/>
      <c r="F88" s="1137"/>
      <c r="G88" s="1137"/>
      <c r="H88" s="1137"/>
      <c r="I88" s="1137"/>
      <c r="J88" s="1137"/>
      <c r="K88" s="1137"/>
      <c r="L88" s="1137"/>
      <c r="M88" s="1137"/>
      <c r="N88" s="1137"/>
      <c r="O88" s="1137"/>
      <c r="P88" s="1137"/>
      <c r="Q88" s="1137"/>
      <c r="R88" s="869" t="s">
        <v>240</v>
      </c>
      <c r="S88" s="869" t="s">
        <v>241</v>
      </c>
      <c r="T88" s="869" t="s">
        <v>242</v>
      </c>
      <c r="U88" s="1148" t="s">
        <v>243</v>
      </c>
      <c r="V88" s="1149"/>
      <c r="W88" s="1150"/>
    </row>
    <row r="89" spans="1:24" ht="24.95" customHeight="1">
      <c r="A89" s="676" t="s">
        <v>227</v>
      </c>
      <c r="B89" s="1168" t="s">
        <v>317</v>
      </c>
      <c r="C89" s="1169"/>
      <c r="D89" s="1169"/>
      <c r="E89" s="1169"/>
      <c r="F89" s="1169"/>
      <c r="G89" s="1169"/>
      <c r="H89" s="1169"/>
      <c r="I89" s="1169"/>
      <c r="J89" s="1169"/>
      <c r="K89" s="1169"/>
      <c r="L89" s="1169"/>
      <c r="M89" s="1169"/>
      <c r="N89" s="1169"/>
      <c r="O89" s="1169"/>
      <c r="P89" s="1169"/>
      <c r="Q89" s="1170"/>
      <c r="R89" s="655"/>
      <c r="S89" s="654"/>
      <c r="T89" s="655"/>
      <c r="U89" s="1171"/>
      <c r="V89" s="1172"/>
      <c r="W89" s="1173"/>
      <c r="X89" s="651"/>
    </row>
    <row r="90" spans="1:24" ht="24.95" customHeight="1">
      <c r="A90" s="676" t="s">
        <v>227</v>
      </c>
      <c r="B90" s="1138" t="s">
        <v>318</v>
      </c>
      <c r="C90" s="1139"/>
      <c r="D90" s="1139"/>
      <c r="E90" s="1139"/>
      <c r="F90" s="1139"/>
      <c r="G90" s="1139"/>
      <c r="H90" s="1139"/>
      <c r="I90" s="1139"/>
      <c r="J90" s="1139"/>
      <c r="K90" s="1139"/>
      <c r="L90" s="1139"/>
      <c r="M90" s="1139"/>
      <c r="N90" s="1139"/>
      <c r="O90" s="1139"/>
      <c r="P90" s="1139"/>
      <c r="Q90" s="1140"/>
      <c r="R90" s="655"/>
      <c r="S90" s="655"/>
      <c r="T90" s="655"/>
      <c r="U90" s="1171"/>
      <c r="V90" s="1172"/>
      <c r="W90" s="1173"/>
      <c r="X90" s="651"/>
    </row>
    <row r="91" spans="1:24" ht="24.95" customHeight="1">
      <c r="A91" s="676" t="s">
        <v>227</v>
      </c>
      <c r="B91" s="1138" t="s">
        <v>319</v>
      </c>
      <c r="C91" s="1139"/>
      <c r="D91" s="1139"/>
      <c r="E91" s="1139"/>
      <c r="F91" s="1139"/>
      <c r="G91" s="1139"/>
      <c r="H91" s="1139"/>
      <c r="I91" s="1139"/>
      <c r="J91" s="1139"/>
      <c r="K91" s="1139"/>
      <c r="L91" s="1139"/>
      <c r="M91" s="1139"/>
      <c r="N91" s="1139"/>
      <c r="O91" s="1139"/>
      <c r="P91" s="1139"/>
      <c r="Q91" s="1140"/>
      <c r="R91" s="655"/>
      <c r="S91" s="655"/>
      <c r="T91" s="655"/>
      <c r="U91" s="1171"/>
      <c r="V91" s="1172"/>
      <c r="W91" s="1173"/>
      <c r="X91" s="651"/>
    </row>
    <row r="92" spans="1:24" ht="24.95" customHeight="1">
      <c r="A92" s="676" t="s">
        <v>227</v>
      </c>
      <c r="B92" s="1174" t="s">
        <v>320</v>
      </c>
      <c r="C92" s="1175"/>
      <c r="D92" s="1175"/>
      <c r="E92" s="1175"/>
      <c r="F92" s="1175"/>
      <c r="G92" s="1175"/>
      <c r="H92" s="1175"/>
      <c r="I92" s="1175"/>
      <c r="J92" s="1175"/>
      <c r="K92" s="1175"/>
      <c r="L92" s="1175"/>
      <c r="M92" s="1175"/>
      <c r="N92" s="1175"/>
      <c r="O92" s="1175"/>
      <c r="P92" s="1175"/>
      <c r="Q92" s="1176"/>
      <c r="R92" s="655"/>
      <c r="S92" s="655"/>
      <c r="T92" s="655"/>
      <c r="U92" s="1177"/>
      <c r="V92" s="1178"/>
      <c r="W92" s="1179"/>
    </row>
    <row r="93" spans="1:24">
      <c r="A93" s="670" t="s">
        <v>228</v>
      </c>
      <c r="B93" s="1137" t="s">
        <v>212</v>
      </c>
      <c r="C93" s="1137"/>
      <c r="D93" s="1137"/>
      <c r="E93" s="1137"/>
      <c r="F93" s="1137"/>
      <c r="G93" s="1137"/>
      <c r="H93" s="1137"/>
      <c r="I93" s="1137"/>
      <c r="J93" s="1137"/>
      <c r="K93" s="1137"/>
      <c r="L93" s="1137"/>
      <c r="M93" s="1137"/>
      <c r="N93" s="1137"/>
      <c r="O93" s="1137"/>
      <c r="P93" s="1137"/>
      <c r="Q93" s="1137"/>
      <c r="R93" s="869" t="s">
        <v>240</v>
      </c>
      <c r="S93" s="869" t="s">
        <v>241</v>
      </c>
      <c r="T93" s="869" t="s">
        <v>242</v>
      </c>
      <c r="U93" s="1148" t="s">
        <v>243</v>
      </c>
      <c r="V93" s="1149"/>
      <c r="W93" s="1150"/>
    </row>
    <row r="94" spans="1:24" ht="24.95" customHeight="1">
      <c r="A94" s="676" t="s">
        <v>228</v>
      </c>
      <c r="B94" s="1155" t="s">
        <v>321</v>
      </c>
      <c r="C94" s="1156"/>
      <c r="D94" s="1156"/>
      <c r="E94" s="1156"/>
      <c r="F94" s="1156"/>
      <c r="G94" s="1156"/>
      <c r="H94" s="1156"/>
      <c r="I94" s="1156"/>
      <c r="J94" s="1156"/>
      <c r="K94" s="1156"/>
      <c r="L94" s="1156"/>
      <c r="M94" s="1156"/>
      <c r="N94" s="1156"/>
      <c r="O94" s="1156"/>
      <c r="P94" s="1156"/>
      <c r="Q94" s="1157"/>
      <c r="R94" s="655"/>
      <c r="S94" s="654"/>
      <c r="T94" s="655"/>
      <c r="U94" s="1171"/>
      <c r="V94" s="1172"/>
      <c r="W94" s="1173"/>
    </row>
    <row r="95" spans="1:24">
      <c r="A95" s="670" t="s">
        <v>229</v>
      </c>
      <c r="B95" s="1137" t="s">
        <v>213</v>
      </c>
      <c r="C95" s="1137"/>
      <c r="D95" s="1137"/>
      <c r="E95" s="1137"/>
      <c r="F95" s="1137"/>
      <c r="G95" s="1137"/>
      <c r="H95" s="1137"/>
      <c r="I95" s="1137"/>
      <c r="J95" s="1137"/>
      <c r="K95" s="1137"/>
      <c r="L95" s="1137"/>
      <c r="M95" s="1137"/>
      <c r="N95" s="1137"/>
      <c r="O95" s="1137"/>
      <c r="P95" s="1137"/>
      <c r="Q95" s="1137"/>
      <c r="R95" s="869" t="s">
        <v>240</v>
      </c>
      <c r="S95" s="869" t="s">
        <v>241</v>
      </c>
      <c r="T95" s="869" t="s">
        <v>242</v>
      </c>
      <c r="U95" s="1148" t="s">
        <v>243</v>
      </c>
      <c r="V95" s="1149"/>
      <c r="W95" s="1150"/>
    </row>
    <row r="96" spans="1:24" ht="24.95" customHeight="1">
      <c r="A96" s="676" t="s">
        <v>229</v>
      </c>
      <c r="B96" s="1158" t="s">
        <v>322</v>
      </c>
      <c r="C96" s="1159"/>
      <c r="D96" s="1159"/>
      <c r="E96" s="1159"/>
      <c r="F96" s="1159"/>
      <c r="G96" s="1159"/>
      <c r="H96" s="1159"/>
      <c r="I96" s="1159"/>
      <c r="J96" s="1159"/>
      <c r="K96" s="1159"/>
      <c r="L96" s="1159"/>
      <c r="M96" s="1159"/>
      <c r="N96" s="1159"/>
      <c r="O96" s="1159"/>
      <c r="P96" s="1159"/>
      <c r="Q96" s="1160"/>
      <c r="R96" s="655"/>
      <c r="S96" s="654"/>
      <c r="T96" s="655"/>
      <c r="U96" s="1171"/>
      <c r="V96" s="1172"/>
      <c r="W96" s="1173"/>
      <c r="X96" s="651"/>
    </row>
    <row r="97" spans="1:24" ht="24.95" customHeight="1">
      <c r="A97" s="676" t="s">
        <v>229</v>
      </c>
      <c r="B97" s="1158" t="s">
        <v>323</v>
      </c>
      <c r="C97" s="1159"/>
      <c r="D97" s="1159"/>
      <c r="E97" s="1159"/>
      <c r="F97" s="1159"/>
      <c r="G97" s="1159"/>
      <c r="H97" s="1159"/>
      <c r="I97" s="1159"/>
      <c r="J97" s="1159"/>
      <c r="K97" s="1159"/>
      <c r="L97" s="1159"/>
      <c r="M97" s="1159"/>
      <c r="N97" s="1159"/>
      <c r="O97" s="1159"/>
      <c r="P97" s="1159"/>
      <c r="Q97" s="1160"/>
      <c r="R97" s="655"/>
      <c r="S97" s="654"/>
      <c r="T97" s="655"/>
      <c r="U97" s="1171"/>
      <c r="V97" s="1172"/>
      <c r="W97" s="1173"/>
      <c r="X97" s="651"/>
    </row>
    <row r="98" spans="1:24" ht="24.95" customHeight="1">
      <c r="A98" s="676" t="s">
        <v>229</v>
      </c>
      <c r="B98" s="1168" t="s">
        <v>324</v>
      </c>
      <c r="C98" s="1169"/>
      <c r="D98" s="1169"/>
      <c r="E98" s="1169"/>
      <c r="F98" s="1169"/>
      <c r="G98" s="1169"/>
      <c r="H98" s="1169"/>
      <c r="I98" s="1169"/>
      <c r="J98" s="1169"/>
      <c r="K98" s="1169"/>
      <c r="L98" s="1169"/>
      <c r="M98" s="1169"/>
      <c r="N98" s="1169"/>
      <c r="O98" s="1169"/>
      <c r="P98" s="1169"/>
      <c r="Q98" s="1170"/>
      <c r="R98" s="655"/>
      <c r="S98" s="654"/>
      <c r="T98" s="655"/>
      <c r="U98" s="1171"/>
      <c r="V98" s="1172"/>
      <c r="W98" s="1173"/>
    </row>
    <row r="99" spans="1:24">
      <c r="A99" s="670" t="s">
        <v>230</v>
      </c>
      <c r="B99" s="1137" t="s">
        <v>325</v>
      </c>
      <c r="C99" s="1137"/>
      <c r="D99" s="1137"/>
      <c r="E99" s="1137"/>
      <c r="F99" s="1137"/>
      <c r="G99" s="1137"/>
      <c r="H99" s="1137"/>
      <c r="I99" s="1137"/>
      <c r="J99" s="1137"/>
      <c r="K99" s="1137"/>
      <c r="L99" s="1137"/>
      <c r="M99" s="1137"/>
      <c r="N99" s="1137"/>
      <c r="O99" s="1137"/>
      <c r="P99" s="1137"/>
      <c r="Q99" s="1137"/>
      <c r="R99" s="869" t="s">
        <v>240</v>
      </c>
      <c r="S99" s="869" t="s">
        <v>241</v>
      </c>
      <c r="T99" s="869" t="s">
        <v>242</v>
      </c>
      <c r="U99" s="1148" t="s">
        <v>243</v>
      </c>
      <c r="V99" s="1149"/>
      <c r="W99" s="1150"/>
    </row>
    <row r="100" spans="1:24" ht="24.95" customHeight="1">
      <c r="A100" s="671" t="s">
        <v>230</v>
      </c>
      <c r="B100" s="1147" t="s">
        <v>326</v>
      </c>
      <c r="C100" s="1147"/>
      <c r="D100" s="1147"/>
      <c r="E100" s="1147"/>
      <c r="F100" s="1147"/>
      <c r="G100" s="1147"/>
      <c r="H100" s="1147"/>
      <c r="I100" s="1147"/>
      <c r="J100" s="1147"/>
      <c r="K100" s="1147"/>
      <c r="L100" s="1147"/>
      <c r="M100" s="1147"/>
      <c r="N100" s="1147"/>
      <c r="O100" s="1147"/>
      <c r="P100" s="1147"/>
      <c r="Q100" s="1147"/>
      <c r="R100" s="655"/>
      <c r="S100" s="655"/>
      <c r="T100" s="655"/>
      <c r="U100" s="1143"/>
      <c r="V100" s="1143"/>
      <c r="W100" s="1143"/>
    </row>
    <row r="101" spans="1:24" ht="24.95" customHeight="1">
      <c r="A101" s="671" t="s">
        <v>230</v>
      </c>
      <c r="B101" s="1180" t="s">
        <v>327</v>
      </c>
      <c r="C101" s="1180"/>
      <c r="D101" s="1180"/>
      <c r="E101" s="1180"/>
      <c r="F101" s="1180"/>
      <c r="G101" s="1180"/>
      <c r="H101" s="1180"/>
      <c r="I101" s="1180"/>
      <c r="J101" s="1180"/>
      <c r="K101" s="1180"/>
      <c r="L101" s="1180"/>
      <c r="M101" s="1180"/>
      <c r="N101" s="1180"/>
      <c r="O101" s="1180"/>
      <c r="P101" s="1180"/>
      <c r="Q101" s="1180"/>
      <c r="R101" s="655"/>
      <c r="S101" s="655"/>
      <c r="T101" s="655"/>
      <c r="U101" s="1143"/>
      <c r="V101" s="1143"/>
      <c r="W101" s="1143"/>
    </row>
    <row r="102" spans="1:24" ht="24.95" customHeight="1">
      <c r="A102" s="671" t="s">
        <v>230</v>
      </c>
      <c r="B102" s="1147" t="s">
        <v>328</v>
      </c>
      <c r="C102" s="1147"/>
      <c r="D102" s="1147"/>
      <c r="E102" s="1147"/>
      <c r="F102" s="1147"/>
      <c r="G102" s="1147"/>
      <c r="H102" s="1147"/>
      <c r="I102" s="1147"/>
      <c r="J102" s="1147"/>
      <c r="K102" s="1147"/>
      <c r="L102" s="1147"/>
      <c r="M102" s="1147"/>
      <c r="N102" s="1147"/>
      <c r="O102" s="1147"/>
      <c r="P102" s="1147"/>
      <c r="Q102" s="1147"/>
      <c r="R102" s="655"/>
      <c r="S102" s="655"/>
      <c r="T102" s="655"/>
      <c r="U102" s="1143"/>
      <c r="V102" s="1143"/>
      <c r="W102" s="1143"/>
    </row>
    <row r="103" spans="1:24" ht="24.95" customHeight="1">
      <c r="A103" s="671" t="s">
        <v>230</v>
      </c>
      <c r="B103" s="1147" t="s">
        <v>329</v>
      </c>
      <c r="C103" s="1147"/>
      <c r="D103" s="1147"/>
      <c r="E103" s="1147"/>
      <c r="F103" s="1147"/>
      <c r="G103" s="1147"/>
      <c r="H103" s="1147"/>
      <c r="I103" s="1147"/>
      <c r="J103" s="1147"/>
      <c r="K103" s="1147"/>
      <c r="L103" s="1147"/>
      <c r="M103" s="1147"/>
      <c r="N103" s="1147"/>
      <c r="O103" s="1147"/>
      <c r="P103" s="1147"/>
      <c r="Q103" s="1147"/>
      <c r="R103" s="655"/>
      <c r="S103" s="655"/>
      <c r="T103" s="655"/>
      <c r="U103" s="1143"/>
      <c r="V103" s="1143"/>
      <c r="W103" s="1143"/>
    </row>
    <row r="104" spans="1:24" ht="24.95" customHeight="1">
      <c r="A104" s="671" t="s">
        <v>230</v>
      </c>
      <c r="B104" s="1142" t="s">
        <v>330</v>
      </c>
      <c r="C104" s="1142"/>
      <c r="D104" s="1142"/>
      <c r="E104" s="1142"/>
      <c r="F104" s="1142"/>
      <c r="G104" s="1142"/>
      <c r="H104" s="1142"/>
      <c r="I104" s="1142"/>
      <c r="J104" s="1142"/>
      <c r="K104" s="1142"/>
      <c r="L104" s="1142"/>
      <c r="M104" s="1142"/>
      <c r="N104" s="1142"/>
      <c r="O104" s="1142"/>
      <c r="P104" s="1142"/>
      <c r="Q104" s="1142"/>
      <c r="R104" s="655"/>
      <c r="S104" s="655"/>
      <c r="T104" s="655"/>
      <c r="U104" s="1143"/>
      <c r="V104" s="1143"/>
      <c r="W104" s="1143"/>
    </row>
    <row r="105" spans="1:24" ht="24.95" customHeight="1">
      <c r="A105" s="671" t="s">
        <v>230</v>
      </c>
      <c r="B105" s="1142" t="s">
        <v>331</v>
      </c>
      <c r="C105" s="1142"/>
      <c r="D105" s="1142"/>
      <c r="E105" s="1142"/>
      <c r="F105" s="1142"/>
      <c r="G105" s="1142"/>
      <c r="H105" s="1142"/>
      <c r="I105" s="1142"/>
      <c r="J105" s="1142"/>
      <c r="K105" s="1142"/>
      <c r="L105" s="1142"/>
      <c r="M105" s="1142"/>
      <c r="N105" s="1142"/>
      <c r="O105" s="1142"/>
      <c r="P105" s="1142"/>
      <c r="Q105" s="1142"/>
      <c r="R105" s="655"/>
      <c r="S105" s="655"/>
      <c r="T105" s="655"/>
      <c r="U105" s="1143"/>
      <c r="V105" s="1143"/>
      <c r="W105" s="1143"/>
    </row>
    <row r="106" spans="1:24" ht="24.95" customHeight="1">
      <c r="A106" s="671" t="s">
        <v>230</v>
      </c>
      <c r="B106" s="1147" t="s">
        <v>332</v>
      </c>
      <c r="C106" s="1147"/>
      <c r="D106" s="1147"/>
      <c r="E106" s="1147"/>
      <c r="F106" s="1147"/>
      <c r="G106" s="1147"/>
      <c r="H106" s="1147"/>
      <c r="I106" s="1147"/>
      <c r="J106" s="1147"/>
      <c r="K106" s="1147"/>
      <c r="L106" s="1147"/>
      <c r="M106" s="1147"/>
      <c r="N106" s="1147"/>
      <c r="O106" s="1147"/>
      <c r="P106" s="1147"/>
      <c r="Q106" s="1147"/>
      <c r="R106" s="655"/>
      <c r="S106" s="655"/>
      <c r="T106" s="655"/>
      <c r="U106" s="1143"/>
      <c r="V106" s="1143"/>
      <c r="W106" s="1143"/>
    </row>
    <row r="107" spans="1:24" ht="24.95" customHeight="1">
      <c r="A107" s="671" t="s">
        <v>230</v>
      </c>
      <c r="B107" s="1147" t="s">
        <v>333</v>
      </c>
      <c r="C107" s="1147"/>
      <c r="D107" s="1147"/>
      <c r="E107" s="1147"/>
      <c r="F107" s="1147"/>
      <c r="G107" s="1147"/>
      <c r="H107" s="1147"/>
      <c r="I107" s="1147"/>
      <c r="J107" s="1147"/>
      <c r="K107" s="1147"/>
      <c r="L107" s="1147"/>
      <c r="M107" s="1147"/>
      <c r="N107" s="1147"/>
      <c r="O107" s="1147"/>
      <c r="P107" s="1147"/>
      <c r="Q107" s="1147"/>
      <c r="R107" s="655"/>
      <c r="S107" s="655"/>
      <c r="T107" s="655"/>
      <c r="U107" s="1143"/>
      <c r="V107" s="1143"/>
      <c r="W107" s="1143"/>
    </row>
    <row r="108" spans="1:24" ht="24.95" customHeight="1">
      <c r="A108" s="671" t="s">
        <v>230</v>
      </c>
      <c r="B108" s="1147" t="s">
        <v>334</v>
      </c>
      <c r="C108" s="1147"/>
      <c r="D108" s="1147"/>
      <c r="E108" s="1147"/>
      <c r="F108" s="1147"/>
      <c r="G108" s="1147"/>
      <c r="H108" s="1147"/>
      <c r="I108" s="1147"/>
      <c r="J108" s="1147"/>
      <c r="K108" s="1147"/>
      <c r="L108" s="1147"/>
      <c r="M108" s="1147"/>
      <c r="N108" s="1147"/>
      <c r="O108" s="1147"/>
      <c r="P108" s="1147"/>
      <c r="Q108" s="1147"/>
      <c r="R108" s="655"/>
      <c r="S108" s="655"/>
      <c r="T108" s="655"/>
      <c r="U108" s="1143"/>
      <c r="V108" s="1143"/>
      <c r="W108" s="1143"/>
    </row>
    <row r="109" spans="1:24" ht="24.95" customHeight="1">
      <c r="A109" s="671" t="s">
        <v>230</v>
      </c>
      <c r="B109" s="1158" t="s">
        <v>335</v>
      </c>
      <c r="C109" s="1159"/>
      <c r="D109" s="1159"/>
      <c r="E109" s="1159"/>
      <c r="F109" s="1159"/>
      <c r="G109" s="1159"/>
      <c r="H109" s="1159"/>
      <c r="I109" s="1159"/>
      <c r="J109" s="1159"/>
      <c r="K109" s="1159"/>
      <c r="L109" s="1159"/>
      <c r="M109" s="1159"/>
      <c r="N109" s="1159"/>
      <c r="O109" s="1159"/>
      <c r="P109" s="1159"/>
      <c r="Q109" s="1160"/>
      <c r="R109" s="650"/>
      <c r="S109" s="655"/>
      <c r="T109" s="655"/>
      <c r="U109" s="1152"/>
      <c r="V109" s="1153"/>
      <c r="W109" s="1154"/>
      <c r="X109" s="652" t="s">
        <v>251</v>
      </c>
    </row>
    <row r="110" spans="1:24">
      <c r="A110" s="670" t="s">
        <v>231</v>
      </c>
      <c r="B110" s="1137" t="s">
        <v>215</v>
      </c>
      <c r="C110" s="1137"/>
      <c r="D110" s="1137"/>
      <c r="E110" s="1137"/>
      <c r="F110" s="1137"/>
      <c r="G110" s="1137"/>
      <c r="H110" s="1137"/>
      <c r="I110" s="1137"/>
      <c r="J110" s="1137"/>
      <c r="K110" s="1137"/>
      <c r="L110" s="1137"/>
      <c r="M110" s="1137"/>
      <c r="N110" s="1137"/>
      <c r="O110" s="1137"/>
      <c r="P110" s="1137"/>
      <c r="Q110" s="1137"/>
      <c r="R110" s="869" t="s">
        <v>240</v>
      </c>
      <c r="S110" s="869" t="s">
        <v>241</v>
      </c>
      <c r="T110" s="869" t="s">
        <v>242</v>
      </c>
      <c r="U110" s="1148" t="s">
        <v>243</v>
      </c>
      <c r="V110" s="1149"/>
      <c r="W110" s="1150"/>
    </row>
    <row r="111" spans="1:24" ht="24.95" customHeight="1">
      <c r="A111" s="671" t="s">
        <v>231</v>
      </c>
      <c r="B111" s="1168" t="s">
        <v>336</v>
      </c>
      <c r="C111" s="1169"/>
      <c r="D111" s="1169"/>
      <c r="E111" s="1169"/>
      <c r="F111" s="1169"/>
      <c r="G111" s="1169"/>
      <c r="H111" s="1169"/>
      <c r="I111" s="1169"/>
      <c r="J111" s="1169"/>
      <c r="K111" s="1169"/>
      <c r="L111" s="1169"/>
      <c r="M111" s="1169"/>
      <c r="N111" s="1169"/>
      <c r="O111" s="1169"/>
      <c r="P111" s="1169"/>
      <c r="Q111" s="1170"/>
      <c r="R111" s="650"/>
      <c r="S111" s="654"/>
      <c r="T111" s="650"/>
      <c r="U111" s="1152"/>
      <c r="V111" s="1153"/>
      <c r="W111" s="1154"/>
      <c r="X111" s="653"/>
    </row>
    <row r="112" spans="1:24" ht="24.95" customHeight="1">
      <c r="A112" s="671" t="s">
        <v>231</v>
      </c>
      <c r="B112" s="1168" t="s">
        <v>337</v>
      </c>
      <c r="C112" s="1169"/>
      <c r="D112" s="1169"/>
      <c r="E112" s="1169"/>
      <c r="F112" s="1169"/>
      <c r="G112" s="1169"/>
      <c r="H112" s="1169"/>
      <c r="I112" s="1169"/>
      <c r="J112" s="1169"/>
      <c r="K112" s="1169"/>
      <c r="L112" s="1169"/>
      <c r="M112" s="1169"/>
      <c r="N112" s="1169"/>
      <c r="O112" s="1169"/>
      <c r="P112" s="1169"/>
      <c r="Q112" s="1170"/>
      <c r="R112" s="650"/>
      <c r="S112" s="654"/>
      <c r="T112" s="650"/>
      <c r="U112" s="1152"/>
      <c r="V112" s="1153"/>
      <c r="W112" s="1154"/>
      <c r="X112" s="653"/>
    </row>
    <row r="113" spans="1:23" ht="24.95" customHeight="1">
      <c r="A113" s="671" t="s">
        <v>231</v>
      </c>
      <c r="B113" s="1138" t="s">
        <v>338</v>
      </c>
      <c r="C113" s="1181"/>
      <c r="D113" s="1181"/>
      <c r="E113" s="1181"/>
      <c r="F113" s="1181"/>
      <c r="G113" s="1181"/>
      <c r="H113" s="1181"/>
      <c r="I113" s="1181"/>
      <c r="J113" s="1181"/>
      <c r="K113" s="1181"/>
      <c r="L113" s="1181"/>
      <c r="M113" s="1181"/>
      <c r="N113" s="1181"/>
      <c r="O113" s="1181"/>
      <c r="P113" s="1181"/>
      <c r="Q113" s="1182"/>
      <c r="R113" s="650"/>
      <c r="S113" s="650"/>
      <c r="T113" s="650"/>
      <c r="U113" s="1152"/>
      <c r="V113" s="1153"/>
      <c r="W113" s="1154"/>
    </row>
    <row r="114" spans="1:23">
      <c r="A114" s="670" t="s">
        <v>232</v>
      </c>
      <c r="B114" s="1137" t="s">
        <v>180</v>
      </c>
      <c r="C114" s="1137"/>
      <c r="D114" s="1137"/>
      <c r="E114" s="1137"/>
      <c r="F114" s="1137"/>
      <c r="G114" s="1137"/>
      <c r="H114" s="1137"/>
      <c r="I114" s="1137"/>
      <c r="J114" s="1137"/>
      <c r="K114" s="1137"/>
      <c r="L114" s="1137"/>
      <c r="M114" s="1137"/>
      <c r="N114" s="1137"/>
      <c r="O114" s="1137"/>
      <c r="P114" s="1137"/>
      <c r="Q114" s="1137"/>
      <c r="R114" s="869" t="s">
        <v>240</v>
      </c>
      <c r="S114" s="869" t="s">
        <v>241</v>
      </c>
      <c r="T114" s="869" t="s">
        <v>242</v>
      </c>
      <c r="U114" s="1148" t="s">
        <v>243</v>
      </c>
      <c r="V114" s="1149"/>
      <c r="W114" s="1150"/>
    </row>
    <row r="115" spans="1:23" ht="24.95" customHeight="1">
      <c r="A115" s="671" t="s">
        <v>232</v>
      </c>
      <c r="B115" s="1158" t="s">
        <v>339</v>
      </c>
      <c r="C115" s="1159"/>
      <c r="D115" s="1159"/>
      <c r="E115" s="1159"/>
      <c r="F115" s="1159"/>
      <c r="G115" s="1159"/>
      <c r="H115" s="1159"/>
      <c r="I115" s="1159"/>
      <c r="J115" s="1159"/>
      <c r="K115" s="1159"/>
      <c r="L115" s="1159"/>
      <c r="M115" s="1159"/>
      <c r="N115" s="1159"/>
      <c r="O115" s="1159"/>
      <c r="P115" s="1159"/>
      <c r="Q115" s="1160"/>
      <c r="R115" s="655"/>
      <c r="S115" s="655"/>
      <c r="T115" s="655"/>
      <c r="U115" s="1143"/>
      <c r="V115" s="1143"/>
      <c r="W115" s="1143"/>
    </row>
    <row r="116" spans="1:23">
      <c r="A116" s="670" t="s">
        <v>233</v>
      </c>
      <c r="B116" s="1137" t="s">
        <v>181</v>
      </c>
      <c r="C116" s="1137"/>
      <c r="D116" s="1137"/>
      <c r="E116" s="1137"/>
      <c r="F116" s="1137"/>
      <c r="G116" s="1137"/>
      <c r="H116" s="1137"/>
      <c r="I116" s="1137"/>
      <c r="J116" s="1137"/>
      <c r="K116" s="1137"/>
      <c r="L116" s="1137"/>
      <c r="M116" s="1137"/>
      <c r="N116" s="1137"/>
      <c r="O116" s="1137"/>
      <c r="P116" s="1137"/>
      <c r="Q116" s="1137"/>
      <c r="R116" s="869" t="s">
        <v>240</v>
      </c>
      <c r="S116" s="869" t="s">
        <v>241</v>
      </c>
      <c r="T116" s="869" t="s">
        <v>242</v>
      </c>
      <c r="U116" s="1148" t="s">
        <v>243</v>
      </c>
      <c r="V116" s="1149"/>
      <c r="W116" s="1150"/>
    </row>
    <row r="117" spans="1:23" ht="24.95" customHeight="1">
      <c r="A117" s="671" t="s">
        <v>233</v>
      </c>
      <c r="B117" s="1147" t="s">
        <v>340</v>
      </c>
      <c r="C117" s="1147"/>
      <c r="D117" s="1147"/>
      <c r="E117" s="1147"/>
      <c r="F117" s="1147"/>
      <c r="G117" s="1147"/>
      <c r="H117" s="1147"/>
      <c r="I117" s="1147"/>
      <c r="J117" s="1147"/>
      <c r="K117" s="1147"/>
      <c r="L117" s="1147"/>
      <c r="M117" s="1147"/>
      <c r="N117" s="1147"/>
      <c r="O117" s="1147"/>
      <c r="P117" s="1147"/>
      <c r="Q117" s="1147"/>
      <c r="R117" s="650"/>
      <c r="S117" s="650"/>
      <c r="T117" s="650"/>
      <c r="U117" s="1143"/>
      <c r="V117" s="1143"/>
      <c r="W117" s="1143"/>
    </row>
    <row r="118" spans="1:23" ht="24.95" customHeight="1">
      <c r="A118" s="671" t="s">
        <v>233</v>
      </c>
      <c r="B118" s="1142" t="s">
        <v>341</v>
      </c>
      <c r="C118" s="1142"/>
      <c r="D118" s="1142"/>
      <c r="E118" s="1142"/>
      <c r="F118" s="1142"/>
      <c r="G118" s="1142"/>
      <c r="H118" s="1142"/>
      <c r="I118" s="1142"/>
      <c r="J118" s="1142"/>
      <c r="K118" s="1142"/>
      <c r="L118" s="1142"/>
      <c r="M118" s="1142"/>
      <c r="N118" s="1142"/>
      <c r="O118" s="1142"/>
      <c r="P118" s="1142"/>
      <c r="Q118" s="1142"/>
      <c r="R118" s="650"/>
      <c r="S118" s="650"/>
      <c r="T118" s="650"/>
      <c r="U118" s="1143"/>
      <c r="V118" s="1143"/>
      <c r="W118" s="1143"/>
    </row>
    <row r="119" spans="1:23" ht="24.95" customHeight="1">
      <c r="A119" s="671" t="s">
        <v>233</v>
      </c>
      <c r="B119" s="1142" t="s">
        <v>342</v>
      </c>
      <c r="C119" s="1142"/>
      <c r="D119" s="1142"/>
      <c r="E119" s="1142"/>
      <c r="F119" s="1142"/>
      <c r="G119" s="1142"/>
      <c r="H119" s="1142"/>
      <c r="I119" s="1142"/>
      <c r="J119" s="1142"/>
      <c r="K119" s="1142"/>
      <c r="L119" s="1142"/>
      <c r="M119" s="1142"/>
      <c r="N119" s="1142"/>
      <c r="O119" s="1142"/>
      <c r="P119" s="1142"/>
      <c r="Q119" s="1142"/>
      <c r="R119" s="650"/>
      <c r="S119" s="650"/>
      <c r="T119" s="650"/>
      <c r="U119" s="1143"/>
      <c r="V119" s="1143"/>
      <c r="W119" s="1143"/>
    </row>
    <row r="120" spans="1:23" ht="24.95" customHeight="1">
      <c r="A120" s="671" t="s">
        <v>233</v>
      </c>
      <c r="B120" s="1138" t="s">
        <v>343</v>
      </c>
      <c r="C120" s="1139"/>
      <c r="D120" s="1139"/>
      <c r="E120" s="1139"/>
      <c r="F120" s="1139"/>
      <c r="G120" s="1139"/>
      <c r="H120" s="1139"/>
      <c r="I120" s="1139"/>
      <c r="J120" s="1139"/>
      <c r="K120" s="1139"/>
      <c r="L120" s="1139"/>
      <c r="M120" s="1139"/>
      <c r="N120" s="1139"/>
      <c r="O120" s="1139"/>
      <c r="P120" s="1139"/>
      <c r="Q120" s="1140"/>
      <c r="R120" s="650"/>
      <c r="S120" s="650"/>
      <c r="T120" s="650"/>
      <c r="U120" s="1152"/>
      <c r="V120" s="1153"/>
      <c r="W120" s="1154"/>
    </row>
    <row r="121" spans="1:23">
      <c r="A121" s="670" t="s">
        <v>234</v>
      </c>
      <c r="B121" s="1137" t="s">
        <v>344</v>
      </c>
      <c r="C121" s="1137"/>
      <c r="D121" s="1137"/>
      <c r="E121" s="1137"/>
      <c r="F121" s="1137"/>
      <c r="G121" s="1137"/>
      <c r="H121" s="1137"/>
      <c r="I121" s="1137"/>
      <c r="J121" s="1137"/>
      <c r="K121" s="1137"/>
      <c r="L121" s="1137"/>
      <c r="M121" s="1137"/>
      <c r="N121" s="1137"/>
      <c r="O121" s="1137"/>
      <c r="P121" s="1137"/>
      <c r="Q121" s="1137"/>
      <c r="R121" s="869" t="s">
        <v>240</v>
      </c>
      <c r="S121" s="869" t="s">
        <v>241</v>
      </c>
      <c r="T121" s="869" t="s">
        <v>242</v>
      </c>
      <c r="U121" s="1148" t="s">
        <v>243</v>
      </c>
      <c r="V121" s="1149"/>
      <c r="W121" s="1150"/>
    </row>
    <row r="122" spans="1:23" ht="24.95" customHeight="1">
      <c r="A122" s="676" t="s">
        <v>234</v>
      </c>
      <c r="B122" s="1168" t="s">
        <v>345</v>
      </c>
      <c r="C122" s="1169"/>
      <c r="D122" s="1169"/>
      <c r="E122" s="1169"/>
      <c r="F122" s="1169"/>
      <c r="G122" s="1169"/>
      <c r="H122" s="1169"/>
      <c r="I122" s="1169"/>
      <c r="J122" s="1169"/>
      <c r="K122" s="1169"/>
      <c r="L122" s="1169"/>
      <c r="M122" s="1169"/>
      <c r="N122" s="1169"/>
      <c r="O122" s="1169"/>
      <c r="P122" s="1169"/>
      <c r="Q122" s="1170"/>
      <c r="R122" s="655"/>
      <c r="S122" s="655"/>
      <c r="T122" s="655"/>
      <c r="U122" s="1143"/>
      <c r="V122" s="1143"/>
      <c r="W122" s="1143"/>
    </row>
    <row r="123" spans="1:23">
      <c r="A123" s="668"/>
      <c r="B123" s="1124" t="s">
        <v>346</v>
      </c>
      <c r="C123" s="1124"/>
      <c r="D123" s="1124"/>
      <c r="E123" s="1124"/>
      <c r="F123" s="1124"/>
      <c r="G123" s="1124"/>
      <c r="H123" s="1124"/>
      <c r="I123" s="1124"/>
      <c r="J123" s="1124"/>
      <c r="K123" s="1124"/>
      <c r="L123" s="1124"/>
      <c r="M123" s="1124"/>
      <c r="N123" s="1124"/>
      <c r="O123" s="1124"/>
      <c r="P123" s="1124"/>
      <c r="Q123" s="1124"/>
      <c r="R123" s="869" t="s">
        <v>240</v>
      </c>
      <c r="S123" s="869" t="s">
        <v>241</v>
      </c>
      <c r="T123" s="869" t="s">
        <v>242</v>
      </c>
      <c r="U123" s="1148" t="s">
        <v>243</v>
      </c>
      <c r="V123" s="1149"/>
      <c r="W123" s="1150"/>
    </row>
    <row r="124" spans="1:23" ht="24.95" customHeight="1">
      <c r="A124" s="677">
        <v>1</v>
      </c>
      <c r="B124" s="1183" t="s">
        <v>347</v>
      </c>
      <c r="C124" s="1183"/>
      <c r="D124" s="1183"/>
      <c r="E124" s="1183"/>
      <c r="F124" s="1183"/>
      <c r="G124" s="1183"/>
      <c r="H124" s="1183"/>
      <c r="I124" s="1183"/>
      <c r="J124" s="1183"/>
      <c r="K124" s="1183"/>
      <c r="L124" s="1183"/>
      <c r="M124" s="1183"/>
      <c r="N124" s="1183"/>
      <c r="O124" s="1183"/>
      <c r="P124" s="1183"/>
      <c r="Q124" s="1183"/>
      <c r="R124" s="650"/>
      <c r="S124" s="650"/>
      <c r="T124" s="650"/>
      <c r="U124" s="1143"/>
      <c r="V124" s="1143"/>
      <c r="W124" s="1143"/>
    </row>
    <row r="125" spans="1:23" ht="24.95" customHeight="1">
      <c r="A125" s="677">
        <v>2</v>
      </c>
      <c r="B125" s="1184" t="s">
        <v>348</v>
      </c>
      <c r="C125" s="1184"/>
      <c r="D125" s="1184"/>
      <c r="E125" s="1184"/>
      <c r="F125" s="1184"/>
      <c r="G125" s="1184"/>
      <c r="H125" s="1184"/>
      <c r="I125" s="1184"/>
      <c r="J125" s="1184"/>
      <c r="K125" s="1184"/>
      <c r="L125" s="1184"/>
      <c r="M125" s="1184"/>
      <c r="N125" s="1184"/>
      <c r="O125" s="1184"/>
      <c r="P125" s="1184"/>
      <c r="Q125" s="1184"/>
      <c r="R125" s="650"/>
      <c r="S125" s="650"/>
      <c r="T125" s="650"/>
      <c r="U125" s="1143"/>
      <c r="V125" s="1143"/>
      <c r="W125" s="1143"/>
    </row>
    <row r="126" spans="1:23" ht="24.95" customHeight="1">
      <c r="A126" s="677">
        <v>3</v>
      </c>
      <c r="B126" s="1184" t="s">
        <v>349</v>
      </c>
      <c r="C126" s="1184"/>
      <c r="D126" s="1184"/>
      <c r="E126" s="1184"/>
      <c r="F126" s="1184"/>
      <c r="G126" s="1184"/>
      <c r="H126" s="1184"/>
      <c r="I126" s="1184"/>
      <c r="J126" s="1184"/>
      <c r="K126" s="1184"/>
      <c r="L126" s="1184"/>
      <c r="M126" s="1184"/>
      <c r="N126" s="1184"/>
      <c r="O126" s="1184"/>
      <c r="P126" s="1184"/>
      <c r="Q126" s="1184"/>
      <c r="R126" s="650"/>
      <c r="S126" s="650"/>
      <c r="T126" s="650"/>
      <c r="U126" s="1143"/>
      <c r="V126" s="1143"/>
      <c r="W126" s="1143"/>
    </row>
    <row r="127" spans="1:23" ht="24.95" customHeight="1">
      <c r="A127" s="677">
        <v>4</v>
      </c>
      <c r="B127" s="1184" t="s">
        <v>350</v>
      </c>
      <c r="C127" s="1184"/>
      <c r="D127" s="1184"/>
      <c r="E127" s="1184"/>
      <c r="F127" s="1184"/>
      <c r="G127" s="1184"/>
      <c r="H127" s="1184"/>
      <c r="I127" s="1184"/>
      <c r="J127" s="1184"/>
      <c r="K127" s="1184"/>
      <c r="L127" s="1184"/>
      <c r="M127" s="1184"/>
      <c r="N127" s="1184"/>
      <c r="O127" s="1184"/>
      <c r="P127" s="1184"/>
      <c r="Q127" s="1184"/>
      <c r="R127" s="650"/>
      <c r="S127" s="650"/>
      <c r="T127" s="650"/>
      <c r="U127" s="1143"/>
      <c r="V127" s="1143"/>
      <c r="W127" s="1143"/>
    </row>
    <row r="128" spans="1:23" ht="24.95" customHeight="1">
      <c r="A128" s="677">
        <v>5</v>
      </c>
      <c r="B128" s="1186" t="s">
        <v>351</v>
      </c>
      <c r="C128" s="1186"/>
      <c r="D128" s="1186"/>
      <c r="E128" s="1186"/>
      <c r="F128" s="1186"/>
      <c r="G128" s="1186"/>
      <c r="H128" s="1186"/>
      <c r="I128" s="1186"/>
      <c r="J128" s="1186"/>
      <c r="K128" s="1186"/>
      <c r="L128" s="1186"/>
      <c r="M128" s="1186"/>
      <c r="N128" s="1186"/>
      <c r="O128" s="1186"/>
      <c r="P128" s="1186"/>
      <c r="Q128" s="1186"/>
      <c r="R128" s="650"/>
      <c r="S128" s="650"/>
      <c r="T128" s="650"/>
      <c r="U128" s="1143"/>
      <c r="V128" s="1143"/>
      <c r="W128" s="1143"/>
    </row>
    <row r="129" spans="1:24" ht="24.95" customHeight="1">
      <c r="A129" s="677">
        <v>6</v>
      </c>
      <c r="B129" s="1184" t="s">
        <v>352</v>
      </c>
      <c r="C129" s="1184"/>
      <c r="D129" s="1184"/>
      <c r="E129" s="1184"/>
      <c r="F129" s="1184"/>
      <c r="G129" s="1184"/>
      <c r="H129" s="1184"/>
      <c r="I129" s="1184"/>
      <c r="J129" s="1184"/>
      <c r="K129" s="1184"/>
      <c r="L129" s="1184"/>
      <c r="M129" s="1184"/>
      <c r="N129" s="1184"/>
      <c r="O129" s="1184"/>
      <c r="P129" s="1184"/>
      <c r="Q129" s="1184"/>
      <c r="R129" s="650"/>
      <c r="S129" s="650"/>
      <c r="T129" s="650"/>
      <c r="U129" s="1143"/>
      <c r="V129" s="1143"/>
      <c r="W129" s="1143"/>
    </row>
    <row r="130" spans="1:24">
      <c r="A130" s="678"/>
      <c r="B130" s="1124" t="s">
        <v>353</v>
      </c>
      <c r="C130" s="1124"/>
      <c r="D130" s="1124"/>
      <c r="E130" s="1124"/>
      <c r="F130" s="1124"/>
      <c r="G130" s="1124"/>
      <c r="H130" s="1124"/>
      <c r="I130" s="1124"/>
      <c r="J130" s="1124"/>
      <c r="K130" s="1124"/>
      <c r="L130" s="1124"/>
      <c r="M130" s="1124"/>
      <c r="N130" s="1124"/>
      <c r="O130" s="1124"/>
      <c r="P130" s="1124"/>
      <c r="Q130" s="1124"/>
      <c r="R130" s="869" t="s">
        <v>240</v>
      </c>
      <c r="S130" s="869" t="s">
        <v>241</v>
      </c>
      <c r="T130" s="869" t="s">
        <v>242</v>
      </c>
      <c r="U130" s="1148" t="s">
        <v>243</v>
      </c>
      <c r="V130" s="1149"/>
      <c r="W130" s="1150"/>
    </row>
    <row r="131" spans="1:24" ht="24.95" customHeight="1">
      <c r="A131" s="677">
        <v>1</v>
      </c>
      <c r="B131" s="1185" t="s">
        <v>354</v>
      </c>
      <c r="C131" s="1185"/>
      <c r="D131" s="1185"/>
      <c r="E131" s="1185"/>
      <c r="F131" s="1185"/>
      <c r="G131" s="1185"/>
      <c r="H131" s="1185"/>
      <c r="I131" s="1185"/>
      <c r="J131" s="1185"/>
      <c r="K131" s="1185"/>
      <c r="L131" s="1185"/>
      <c r="M131" s="1185"/>
      <c r="N131" s="1185"/>
      <c r="O131" s="1185"/>
      <c r="P131" s="1185"/>
      <c r="Q131" s="1185"/>
      <c r="R131" s="650"/>
      <c r="S131" s="650"/>
      <c r="T131" s="650"/>
      <c r="U131" s="1143"/>
      <c r="V131" s="1143"/>
      <c r="W131" s="1143"/>
    </row>
    <row r="132" spans="1:24" ht="24.95" customHeight="1">
      <c r="A132" s="677">
        <v>2</v>
      </c>
      <c r="B132" s="1185" t="s">
        <v>355</v>
      </c>
      <c r="C132" s="1185"/>
      <c r="D132" s="1185"/>
      <c r="E132" s="1185"/>
      <c r="F132" s="1185"/>
      <c r="G132" s="1185"/>
      <c r="H132" s="1185"/>
      <c r="I132" s="1185"/>
      <c r="J132" s="1185"/>
      <c r="K132" s="1185"/>
      <c r="L132" s="1185"/>
      <c r="M132" s="1185"/>
      <c r="N132" s="1185"/>
      <c r="O132" s="1185"/>
      <c r="P132" s="1185"/>
      <c r="Q132" s="1185"/>
      <c r="R132" s="650"/>
      <c r="S132" s="650"/>
      <c r="T132" s="650"/>
      <c r="U132" s="1143"/>
      <c r="V132" s="1143"/>
      <c r="W132" s="1143"/>
    </row>
    <row r="133" spans="1:24" ht="24.95" customHeight="1">
      <c r="A133" s="679" t="s">
        <v>356</v>
      </c>
      <c r="B133" s="1185" t="s">
        <v>357</v>
      </c>
      <c r="C133" s="1185"/>
      <c r="D133" s="1185"/>
      <c r="E133" s="1185"/>
      <c r="F133" s="1185"/>
      <c r="G133" s="1185"/>
      <c r="H133" s="1185"/>
      <c r="I133" s="1185"/>
      <c r="J133" s="1185"/>
      <c r="K133" s="1185"/>
      <c r="L133" s="1185"/>
      <c r="M133" s="1185"/>
      <c r="N133" s="1185"/>
      <c r="O133" s="1185"/>
      <c r="P133" s="1185"/>
      <c r="Q133" s="1185"/>
      <c r="R133" s="650"/>
      <c r="S133" s="650"/>
      <c r="T133" s="650"/>
      <c r="U133" s="1152"/>
      <c r="V133" s="1153"/>
      <c r="W133" s="1154"/>
    </row>
    <row r="134" spans="1:24" ht="24.95" customHeight="1">
      <c r="A134" s="677">
        <v>4</v>
      </c>
      <c r="B134" s="1187" t="s">
        <v>358</v>
      </c>
      <c r="C134" s="1187"/>
      <c r="D134" s="1187"/>
      <c r="E134" s="1187"/>
      <c r="F134" s="1187"/>
      <c r="G134" s="1187"/>
      <c r="H134" s="1187"/>
      <c r="I134" s="1187"/>
      <c r="J134" s="1187"/>
      <c r="K134" s="1187"/>
      <c r="L134" s="1187"/>
      <c r="M134" s="1187"/>
      <c r="N134" s="1187"/>
      <c r="O134" s="1187"/>
      <c r="P134" s="1187"/>
      <c r="Q134" s="1187"/>
      <c r="R134" s="650"/>
      <c r="S134" s="650"/>
      <c r="T134" s="650"/>
      <c r="U134" s="1143"/>
      <c r="V134" s="1143"/>
      <c r="W134" s="1143"/>
    </row>
    <row r="135" spans="1:24" ht="24.95" customHeight="1">
      <c r="A135" s="677">
        <v>5</v>
      </c>
      <c r="B135" s="1187" t="s">
        <v>359</v>
      </c>
      <c r="C135" s="1187"/>
      <c r="D135" s="1187"/>
      <c r="E135" s="1187"/>
      <c r="F135" s="1187"/>
      <c r="G135" s="1187"/>
      <c r="H135" s="1187"/>
      <c r="I135" s="1187"/>
      <c r="J135" s="1187"/>
      <c r="K135" s="1187"/>
      <c r="L135" s="1187"/>
      <c r="M135" s="1187"/>
      <c r="N135" s="1187"/>
      <c r="O135" s="1187"/>
      <c r="P135" s="1187"/>
      <c r="Q135" s="1187"/>
      <c r="R135" s="650"/>
      <c r="S135" s="650"/>
      <c r="T135" s="650"/>
      <c r="U135" s="1143"/>
      <c r="V135" s="1143"/>
      <c r="W135" s="1143"/>
    </row>
    <row r="136" spans="1:24" ht="24.95" customHeight="1">
      <c r="A136" s="870">
        <v>6</v>
      </c>
      <c r="B136" s="1187" t="s">
        <v>360</v>
      </c>
      <c r="C136" s="1187"/>
      <c r="D136" s="1187"/>
      <c r="E136" s="1187"/>
      <c r="F136" s="1187"/>
      <c r="G136" s="1187"/>
      <c r="H136" s="1187"/>
      <c r="I136" s="1187"/>
      <c r="J136" s="1187"/>
      <c r="K136" s="1187"/>
      <c r="L136" s="1187"/>
      <c r="M136" s="1187"/>
      <c r="N136" s="1187"/>
      <c r="O136" s="1187"/>
      <c r="P136" s="1187"/>
      <c r="Q136" s="1187"/>
      <c r="R136" s="650"/>
      <c r="S136" s="650"/>
      <c r="T136" s="650"/>
      <c r="U136" s="1188"/>
      <c r="V136" s="1189"/>
      <c r="W136" s="1190"/>
    </row>
    <row r="137" spans="1:24" ht="24.95" customHeight="1">
      <c r="A137" s="677">
        <v>7</v>
      </c>
      <c r="B137" s="1145" t="s">
        <v>361</v>
      </c>
      <c r="C137" s="1145"/>
      <c r="D137" s="1145"/>
      <c r="E137" s="1145"/>
      <c r="F137" s="1145"/>
      <c r="G137" s="1145"/>
      <c r="H137" s="1145"/>
      <c r="I137" s="1145"/>
      <c r="J137" s="1145"/>
      <c r="K137" s="1145"/>
      <c r="L137" s="1145"/>
      <c r="M137" s="1145"/>
      <c r="N137" s="1145"/>
      <c r="O137" s="1145"/>
      <c r="P137" s="1145"/>
      <c r="Q137" s="1146"/>
      <c r="R137" s="650"/>
      <c r="S137" s="650"/>
      <c r="T137" s="650"/>
      <c r="U137" s="1152"/>
      <c r="V137" s="1166"/>
      <c r="W137" s="1167"/>
    </row>
    <row r="138" spans="1:24" ht="24.95" customHeight="1">
      <c r="A138" s="680">
        <v>8</v>
      </c>
      <c r="B138" s="1191" t="s">
        <v>362</v>
      </c>
      <c r="C138" s="1145"/>
      <c r="D138" s="1145"/>
      <c r="E138" s="1145"/>
      <c r="F138" s="1145"/>
      <c r="G138" s="1145"/>
      <c r="H138" s="1145"/>
      <c r="I138" s="1145"/>
      <c r="J138" s="1145"/>
      <c r="K138" s="1145"/>
      <c r="L138" s="1145"/>
      <c r="M138" s="1145"/>
      <c r="N138" s="1145"/>
      <c r="O138" s="1145"/>
      <c r="P138" s="1145"/>
      <c r="Q138" s="1146"/>
      <c r="R138" s="650"/>
      <c r="S138" s="650"/>
      <c r="T138" s="650"/>
      <c r="U138" s="1188"/>
      <c r="V138" s="1189"/>
      <c r="W138" s="1190"/>
    </row>
    <row r="139" spans="1:24">
      <c r="A139" s="678"/>
      <c r="B139" s="1124" t="s">
        <v>363</v>
      </c>
      <c r="C139" s="1124"/>
      <c r="D139" s="1124"/>
      <c r="E139" s="1124"/>
      <c r="F139" s="1124"/>
      <c r="G139" s="1124"/>
      <c r="H139" s="1124"/>
      <c r="I139" s="1124"/>
      <c r="J139" s="1124"/>
      <c r="K139" s="1124"/>
      <c r="L139" s="1124"/>
      <c r="M139" s="1124"/>
      <c r="N139" s="1124"/>
      <c r="O139" s="1124"/>
      <c r="P139" s="1124"/>
      <c r="Q139" s="1124"/>
      <c r="R139" s="869" t="s">
        <v>240</v>
      </c>
      <c r="S139" s="869" t="s">
        <v>241</v>
      </c>
      <c r="T139" s="869" t="s">
        <v>242</v>
      </c>
      <c r="U139" s="1148" t="s">
        <v>243</v>
      </c>
      <c r="V139" s="1149"/>
      <c r="W139" s="1150"/>
    </row>
    <row r="140" spans="1:24" ht="24.95" customHeight="1">
      <c r="A140" s="677">
        <v>1</v>
      </c>
      <c r="B140" s="1192" t="s">
        <v>364</v>
      </c>
      <c r="C140" s="1192"/>
      <c r="D140" s="1192"/>
      <c r="E140" s="1192"/>
      <c r="F140" s="1192"/>
      <c r="G140" s="1192"/>
      <c r="H140" s="1192"/>
      <c r="I140" s="1192"/>
      <c r="J140" s="1192"/>
      <c r="K140" s="1192"/>
      <c r="L140" s="1192"/>
      <c r="M140" s="1192"/>
      <c r="N140" s="1192"/>
      <c r="O140" s="1192"/>
      <c r="P140" s="1192"/>
      <c r="Q140" s="1192"/>
      <c r="R140" s="650"/>
      <c r="S140" s="650"/>
      <c r="T140" s="650"/>
      <c r="U140" s="1143"/>
      <c r="V140" s="1143"/>
      <c r="W140" s="1143"/>
    </row>
    <row r="141" spans="1:24" ht="24.95" customHeight="1">
      <c r="A141" s="677">
        <v>2</v>
      </c>
      <c r="B141" s="1187" t="s">
        <v>365</v>
      </c>
      <c r="C141" s="1187"/>
      <c r="D141" s="1187"/>
      <c r="E141" s="1187"/>
      <c r="F141" s="1187"/>
      <c r="G141" s="1187"/>
      <c r="H141" s="1187"/>
      <c r="I141" s="1187"/>
      <c r="J141" s="1187"/>
      <c r="K141" s="1187"/>
      <c r="L141" s="1187"/>
      <c r="M141" s="1187"/>
      <c r="N141" s="1187"/>
      <c r="O141" s="1187"/>
      <c r="P141" s="1187"/>
      <c r="Q141" s="1187"/>
      <c r="R141" s="650"/>
      <c r="S141" s="650"/>
      <c r="T141" s="650"/>
      <c r="U141" s="1143"/>
      <c r="V141" s="1143"/>
      <c r="W141" s="1143"/>
    </row>
    <row r="142" spans="1:24" ht="24.95" customHeight="1">
      <c r="A142" s="677">
        <v>3</v>
      </c>
      <c r="B142" s="1187" t="s">
        <v>366</v>
      </c>
      <c r="C142" s="1187"/>
      <c r="D142" s="1187"/>
      <c r="E142" s="1187"/>
      <c r="F142" s="1187"/>
      <c r="G142" s="1187"/>
      <c r="H142" s="1187"/>
      <c r="I142" s="1187"/>
      <c r="J142" s="1187"/>
      <c r="K142" s="1187"/>
      <c r="L142" s="1187"/>
      <c r="M142" s="1187"/>
      <c r="N142" s="1187"/>
      <c r="O142" s="1187"/>
      <c r="P142" s="1187"/>
      <c r="Q142" s="1187"/>
      <c r="R142" s="650"/>
      <c r="S142" s="650"/>
      <c r="T142" s="650"/>
      <c r="U142" s="1143"/>
      <c r="V142" s="1143"/>
      <c r="W142" s="1143"/>
    </row>
    <row r="143" spans="1:24" ht="24.95" customHeight="1">
      <c r="A143" s="677">
        <v>4</v>
      </c>
      <c r="B143" s="1187" t="s">
        <v>367</v>
      </c>
      <c r="C143" s="1187"/>
      <c r="D143" s="1187"/>
      <c r="E143" s="1187"/>
      <c r="F143" s="1187"/>
      <c r="G143" s="1187"/>
      <c r="H143" s="1187"/>
      <c r="I143" s="1187"/>
      <c r="J143" s="1187"/>
      <c r="K143" s="1187"/>
      <c r="L143" s="1187"/>
      <c r="M143" s="1187"/>
      <c r="N143" s="1187"/>
      <c r="O143" s="1187"/>
      <c r="P143" s="1187"/>
      <c r="Q143" s="1187"/>
      <c r="R143" s="650"/>
      <c r="S143" s="650"/>
      <c r="T143" s="650"/>
      <c r="U143" s="1143"/>
      <c r="V143" s="1143"/>
      <c r="W143" s="1143"/>
    </row>
    <row r="144" spans="1:24" ht="24.95" customHeight="1">
      <c r="A144" s="677">
        <v>5</v>
      </c>
      <c r="B144" s="1187" t="s">
        <v>368</v>
      </c>
      <c r="C144" s="1187"/>
      <c r="D144" s="1187"/>
      <c r="E144" s="1187"/>
      <c r="F144" s="1187"/>
      <c r="G144" s="1187"/>
      <c r="H144" s="1187"/>
      <c r="I144" s="1187"/>
      <c r="J144" s="1187"/>
      <c r="K144" s="1187"/>
      <c r="L144" s="1187"/>
      <c r="M144" s="1187"/>
      <c r="N144" s="1187"/>
      <c r="O144" s="1187"/>
      <c r="P144" s="1187"/>
      <c r="Q144" s="1187"/>
      <c r="R144" s="650"/>
      <c r="S144" s="650"/>
      <c r="T144" s="650"/>
      <c r="U144" s="1143"/>
      <c r="V144" s="1143"/>
      <c r="W144" s="1143"/>
      <c r="X144" s="652" t="s">
        <v>251</v>
      </c>
    </row>
    <row r="145" spans="1:24" ht="24.95" customHeight="1">
      <c r="A145" s="677">
        <v>6</v>
      </c>
      <c r="B145" s="1185" t="s">
        <v>369</v>
      </c>
      <c r="C145" s="1185"/>
      <c r="D145" s="1185"/>
      <c r="E145" s="1185"/>
      <c r="F145" s="1185"/>
      <c r="G145" s="1185"/>
      <c r="H145" s="1185"/>
      <c r="I145" s="1185"/>
      <c r="J145" s="1185"/>
      <c r="K145" s="1185"/>
      <c r="L145" s="1185"/>
      <c r="M145" s="1185"/>
      <c r="N145" s="1185"/>
      <c r="O145" s="1185"/>
      <c r="P145" s="1185"/>
      <c r="Q145" s="1185"/>
      <c r="R145" s="650"/>
      <c r="S145" s="650"/>
      <c r="T145" s="650"/>
      <c r="U145" s="1152"/>
      <c r="V145" s="1153"/>
      <c r="W145" s="1154"/>
      <c r="X145" s="652"/>
    </row>
    <row r="146" spans="1:24">
      <c r="A146" s="678"/>
      <c r="B146" s="1195" t="s">
        <v>370</v>
      </c>
      <c r="C146" s="1196"/>
      <c r="D146" s="1196"/>
      <c r="E146" s="1196"/>
      <c r="F146" s="1196"/>
      <c r="G146" s="1196"/>
      <c r="H146" s="1196"/>
      <c r="I146" s="1196"/>
      <c r="J146" s="1196"/>
      <c r="K146" s="1196"/>
      <c r="L146" s="1196"/>
      <c r="M146" s="1196"/>
      <c r="N146" s="1196"/>
      <c r="O146" s="1196"/>
      <c r="P146" s="1196"/>
      <c r="Q146" s="1197"/>
      <c r="R146" s="1198" t="s">
        <v>240</v>
      </c>
      <c r="S146" s="1198" t="s">
        <v>241</v>
      </c>
      <c r="T146" s="1198" t="s">
        <v>242</v>
      </c>
      <c r="U146" s="1200" t="s">
        <v>243</v>
      </c>
      <c r="V146" s="1201"/>
      <c r="W146" s="1202"/>
    </row>
    <row r="147" spans="1:24">
      <c r="A147" s="678"/>
      <c r="B147" s="1206" t="s">
        <v>371</v>
      </c>
      <c r="C147" s="1207"/>
      <c r="D147" s="1207"/>
      <c r="E147" s="1207"/>
      <c r="F147" s="1207"/>
      <c r="G147" s="1207"/>
      <c r="H147" s="1207"/>
      <c r="I147" s="1207"/>
      <c r="J147" s="1207"/>
      <c r="K147" s="1207"/>
      <c r="L147" s="1207"/>
      <c r="M147" s="1207"/>
      <c r="N147" s="1207"/>
      <c r="O147" s="1207"/>
      <c r="P147" s="1207"/>
      <c r="Q147" s="1208"/>
      <c r="R147" s="1199"/>
      <c r="S147" s="1199"/>
      <c r="T147" s="1199"/>
      <c r="U147" s="1203"/>
      <c r="V147" s="1204"/>
      <c r="W147" s="1205"/>
    </row>
    <row r="148" spans="1:24" ht="24.95" customHeight="1">
      <c r="A148" s="677">
        <v>1</v>
      </c>
      <c r="B148" s="1191" t="s">
        <v>372</v>
      </c>
      <c r="C148" s="1193"/>
      <c r="D148" s="1193"/>
      <c r="E148" s="1193"/>
      <c r="F148" s="1193"/>
      <c r="G148" s="1193"/>
      <c r="H148" s="1193"/>
      <c r="I148" s="1193"/>
      <c r="J148" s="1193"/>
      <c r="K148" s="1193"/>
      <c r="L148" s="1193"/>
      <c r="M148" s="1193"/>
      <c r="N148" s="1193"/>
      <c r="O148" s="1193"/>
      <c r="P148" s="1193"/>
      <c r="Q148" s="1194"/>
      <c r="R148" s="650"/>
      <c r="S148" s="654"/>
      <c r="T148" s="650"/>
      <c r="U148" s="1141"/>
      <c r="V148" s="1141"/>
      <c r="W148" s="1141"/>
    </row>
    <row r="149" spans="1:24" ht="24.95" customHeight="1">
      <c r="A149" s="677">
        <v>2</v>
      </c>
      <c r="B149" s="1191" t="s">
        <v>373</v>
      </c>
      <c r="C149" s="1193"/>
      <c r="D149" s="1193"/>
      <c r="E149" s="1193"/>
      <c r="F149" s="1193"/>
      <c r="G149" s="1193"/>
      <c r="H149" s="1193"/>
      <c r="I149" s="1193"/>
      <c r="J149" s="1193"/>
      <c r="K149" s="1193"/>
      <c r="L149" s="1193"/>
      <c r="M149" s="1193"/>
      <c r="N149" s="1193"/>
      <c r="O149" s="1193"/>
      <c r="P149" s="1193"/>
      <c r="Q149" s="1194"/>
      <c r="R149" s="650"/>
      <c r="S149" s="654"/>
      <c r="T149" s="650"/>
      <c r="U149" s="1141"/>
      <c r="V149" s="1141"/>
      <c r="W149" s="1141"/>
    </row>
    <row r="150" spans="1:24" ht="24.95" customHeight="1">
      <c r="A150" s="679">
        <v>3</v>
      </c>
      <c r="B150" s="1191" t="s">
        <v>374</v>
      </c>
      <c r="C150" s="1193"/>
      <c r="D150" s="1193"/>
      <c r="E150" s="1193"/>
      <c r="F150" s="1193"/>
      <c r="G150" s="1193"/>
      <c r="H150" s="1193"/>
      <c r="I150" s="1193"/>
      <c r="J150" s="1193"/>
      <c r="K150" s="1193"/>
      <c r="L150" s="1193"/>
      <c r="M150" s="1193"/>
      <c r="N150" s="1193"/>
      <c r="O150" s="1193"/>
      <c r="P150" s="1193"/>
      <c r="Q150" s="1194"/>
      <c r="R150" s="650"/>
      <c r="S150" s="654"/>
      <c r="T150" s="650"/>
      <c r="U150" s="1141"/>
      <c r="V150" s="1141"/>
      <c r="W150" s="1141"/>
    </row>
    <row r="151" spans="1:24" ht="24.95" customHeight="1">
      <c r="A151" s="677">
        <v>4</v>
      </c>
      <c r="B151" s="1191" t="s">
        <v>375</v>
      </c>
      <c r="C151" s="1193"/>
      <c r="D151" s="1193"/>
      <c r="E151" s="1193"/>
      <c r="F151" s="1193"/>
      <c r="G151" s="1193"/>
      <c r="H151" s="1193"/>
      <c r="I151" s="1193"/>
      <c r="J151" s="1193"/>
      <c r="K151" s="1193"/>
      <c r="L151" s="1193"/>
      <c r="M151" s="1193"/>
      <c r="N151" s="1193"/>
      <c r="O151" s="1193"/>
      <c r="P151" s="1193"/>
      <c r="Q151" s="1194"/>
      <c r="R151" s="650"/>
      <c r="S151" s="654"/>
      <c r="T151" s="650"/>
      <c r="U151" s="1141"/>
      <c r="V151" s="1141"/>
      <c r="W151" s="1141"/>
    </row>
    <row r="152" spans="1:24" ht="24.95" customHeight="1">
      <c r="A152" s="677">
        <v>5</v>
      </c>
      <c r="B152" s="1191" t="s">
        <v>376</v>
      </c>
      <c r="C152" s="1193"/>
      <c r="D152" s="1193"/>
      <c r="E152" s="1193"/>
      <c r="F152" s="1193"/>
      <c r="G152" s="1193"/>
      <c r="H152" s="1193"/>
      <c r="I152" s="1193"/>
      <c r="J152" s="1193"/>
      <c r="K152" s="1193"/>
      <c r="L152" s="1193"/>
      <c r="M152" s="1193"/>
      <c r="N152" s="1193"/>
      <c r="O152" s="1193"/>
      <c r="P152" s="1193"/>
      <c r="Q152" s="1194"/>
      <c r="R152" s="650"/>
      <c r="S152" s="654"/>
      <c r="T152" s="650"/>
      <c r="U152" s="1141"/>
      <c r="V152" s="1141"/>
      <c r="W152" s="1141"/>
    </row>
    <row r="153" spans="1:24" ht="24.95" customHeight="1">
      <c r="A153" s="677">
        <v>6</v>
      </c>
      <c r="B153" s="1191" t="s">
        <v>377</v>
      </c>
      <c r="C153" s="1193"/>
      <c r="D153" s="1193"/>
      <c r="E153" s="1193"/>
      <c r="F153" s="1193"/>
      <c r="G153" s="1193"/>
      <c r="H153" s="1193"/>
      <c r="I153" s="1193"/>
      <c r="J153" s="1193"/>
      <c r="K153" s="1193"/>
      <c r="L153" s="1193"/>
      <c r="M153" s="1193"/>
      <c r="N153" s="1193"/>
      <c r="O153" s="1193"/>
      <c r="P153" s="1193"/>
      <c r="Q153" s="1194"/>
      <c r="R153" s="650"/>
      <c r="S153" s="654"/>
      <c r="T153" s="650"/>
      <c r="U153" s="1141"/>
      <c r="V153" s="1141"/>
      <c r="W153" s="1141"/>
    </row>
    <row r="154" spans="1:24" ht="24.95" customHeight="1">
      <c r="A154" s="677">
        <v>7</v>
      </c>
      <c r="B154" s="1191" t="s">
        <v>378</v>
      </c>
      <c r="C154" s="1193"/>
      <c r="D154" s="1193"/>
      <c r="E154" s="1193"/>
      <c r="F154" s="1193"/>
      <c r="G154" s="1193"/>
      <c r="H154" s="1193"/>
      <c r="I154" s="1193"/>
      <c r="J154" s="1193"/>
      <c r="K154" s="1193"/>
      <c r="L154" s="1193"/>
      <c r="M154" s="1193"/>
      <c r="N154" s="1193"/>
      <c r="O154" s="1193"/>
      <c r="P154" s="1193"/>
      <c r="Q154" s="1194"/>
      <c r="R154" s="650"/>
      <c r="S154" s="650"/>
      <c r="T154" s="654"/>
      <c r="U154" s="1141"/>
      <c r="V154" s="1141"/>
      <c r="W154" s="1141"/>
    </row>
    <row r="155" spans="1:24" ht="24.95" customHeight="1">
      <c r="A155" s="677">
        <v>9</v>
      </c>
      <c r="B155" s="1191" t="s">
        <v>379</v>
      </c>
      <c r="C155" s="1193"/>
      <c r="D155" s="1193"/>
      <c r="E155" s="1193"/>
      <c r="F155" s="1193"/>
      <c r="G155" s="1193"/>
      <c r="H155" s="1193"/>
      <c r="I155" s="1193"/>
      <c r="J155" s="1193"/>
      <c r="K155" s="1193"/>
      <c r="L155" s="1193"/>
      <c r="M155" s="1193"/>
      <c r="N155" s="1193"/>
      <c r="O155" s="1193"/>
      <c r="P155" s="1193"/>
      <c r="Q155" s="1194"/>
      <c r="R155" s="650"/>
      <c r="S155" s="650"/>
      <c r="T155" s="650"/>
      <c r="U155" s="1141"/>
      <c r="V155" s="1141"/>
      <c r="W155" s="1141"/>
    </row>
    <row r="156" spans="1:24" ht="24.95" customHeight="1">
      <c r="A156" s="677">
        <v>10</v>
      </c>
      <c r="B156" s="1191" t="s">
        <v>380</v>
      </c>
      <c r="C156" s="1193"/>
      <c r="D156" s="1193"/>
      <c r="E156" s="1193"/>
      <c r="F156" s="1193"/>
      <c r="G156" s="1193"/>
      <c r="H156" s="1193"/>
      <c r="I156" s="1193"/>
      <c r="J156" s="1193"/>
      <c r="K156" s="1193"/>
      <c r="L156" s="1193"/>
      <c r="M156" s="1193"/>
      <c r="N156" s="1193"/>
      <c r="O156" s="1193"/>
      <c r="P156" s="1193"/>
      <c r="Q156" s="1194"/>
      <c r="R156" s="650"/>
      <c r="S156" s="650"/>
      <c r="T156" s="654"/>
      <c r="U156" s="1141"/>
      <c r="V156" s="1141"/>
      <c r="W156" s="1141"/>
    </row>
    <row r="157" spans="1:24" ht="24.95" customHeight="1">
      <c r="A157" s="677">
        <v>11</v>
      </c>
      <c r="B157" s="1191" t="s">
        <v>381</v>
      </c>
      <c r="C157" s="1193"/>
      <c r="D157" s="1193"/>
      <c r="E157" s="1193"/>
      <c r="F157" s="1193"/>
      <c r="G157" s="1193"/>
      <c r="H157" s="1193"/>
      <c r="I157" s="1193"/>
      <c r="J157" s="1193"/>
      <c r="K157" s="1193"/>
      <c r="L157" s="1193"/>
      <c r="M157" s="1193"/>
      <c r="N157" s="1193"/>
      <c r="O157" s="1193"/>
      <c r="P157" s="1193"/>
      <c r="Q157" s="1194"/>
      <c r="R157" s="650"/>
      <c r="S157" s="650"/>
      <c r="T157" s="654"/>
      <c r="U157" s="1141"/>
      <c r="V157" s="1141"/>
      <c r="W157" s="1141"/>
    </row>
    <row r="158" spans="1:24" ht="24.95" customHeight="1">
      <c r="A158" s="677">
        <v>12</v>
      </c>
      <c r="B158" s="1191" t="s">
        <v>382</v>
      </c>
      <c r="C158" s="1193"/>
      <c r="D158" s="1193"/>
      <c r="E158" s="1193"/>
      <c r="F158" s="1193"/>
      <c r="G158" s="1193"/>
      <c r="H158" s="1193"/>
      <c r="I158" s="1193"/>
      <c r="J158" s="1193"/>
      <c r="K158" s="1193"/>
      <c r="L158" s="1193"/>
      <c r="M158" s="1193"/>
      <c r="N158" s="1193"/>
      <c r="O158" s="1193"/>
      <c r="P158" s="1193"/>
      <c r="Q158" s="1194"/>
      <c r="R158" s="650"/>
      <c r="S158" s="650"/>
      <c r="T158" s="654"/>
      <c r="U158" s="1141"/>
      <c r="V158" s="1141"/>
      <c r="W158" s="1141"/>
    </row>
    <row r="159" spans="1:24" ht="24.95" customHeight="1">
      <c r="A159" s="677">
        <v>13</v>
      </c>
      <c r="B159" s="1191" t="s">
        <v>383</v>
      </c>
      <c r="C159" s="1193"/>
      <c r="D159" s="1193"/>
      <c r="E159" s="1193"/>
      <c r="F159" s="1193"/>
      <c r="G159" s="1193"/>
      <c r="H159" s="1193"/>
      <c r="I159" s="1193"/>
      <c r="J159" s="1193"/>
      <c r="K159" s="1193"/>
      <c r="L159" s="1193"/>
      <c r="M159" s="1193"/>
      <c r="N159" s="1193"/>
      <c r="O159" s="1193"/>
      <c r="P159" s="1193"/>
      <c r="Q159" s="1194"/>
      <c r="R159" s="650"/>
      <c r="S159" s="650"/>
      <c r="T159" s="654"/>
      <c r="U159" s="1141"/>
      <c r="V159" s="1141"/>
      <c r="W159" s="1141"/>
    </row>
    <row r="160" spans="1:24" ht="24.95" customHeight="1">
      <c r="A160" s="677">
        <v>14</v>
      </c>
      <c r="B160" s="1191" t="s">
        <v>384</v>
      </c>
      <c r="C160" s="1193"/>
      <c r="D160" s="1193"/>
      <c r="E160" s="1193"/>
      <c r="F160" s="1193"/>
      <c r="G160" s="1193"/>
      <c r="H160" s="1193"/>
      <c r="I160" s="1193"/>
      <c r="J160" s="1193"/>
      <c r="K160" s="1193"/>
      <c r="L160" s="1193"/>
      <c r="M160" s="1193"/>
      <c r="N160" s="1193"/>
      <c r="O160" s="1193"/>
      <c r="P160" s="1193"/>
      <c r="Q160" s="1194"/>
      <c r="R160" s="650"/>
      <c r="S160" s="650"/>
      <c r="T160" s="654"/>
      <c r="U160" s="1141"/>
      <c r="V160" s="1141"/>
      <c r="W160" s="1141"/>
    </row>
    <row r="161" spans="1:23" ht="24.95" customHeight="1">
      <c r="A161" s="677">
        <v>15</v>
      </c>
      <c r="B161" s="1191" t="s">
        <v>385</v>
      </c>
      <c r="C161" s="1193"/>
      <c r="D161" s="1193"/>
      <c r="E161" s="1193"/>
      <c r="F161" s="1193"/>
      <c r="G161" s="1193"/>
      <c r="H161" s="1193"/>
      <c r="I161" s="1193"/>
      <c r="J161" s="1193"/>
      <c r="K161" s="1193"/>
      <c r="L161" s="1193"/>
      <c r="M161" s="1193"/>
      <c r="N161" s="1193"/>
      <c r="O161" s="1193"/>
      <c r="P161" s="1193"/>
      <c r="Q161" s="1194"/>
      <c r="R161" s="650"/>
      <c r="S161" s="650"/>
      <c r="T161" s="654"/>
      <c r="U161" s="1141"/>
      <c r="V161" s="1141"/>
      <c r="W161" s="1141"/>
    </row>
    <row r="162" spans="1:23" ht="24.95" customHeight="1">
      <c r="A162" s="677">
        <v>16</v>
      </c>
      <c r="B162" s="1191" t="s">
        <v>386</v>
      </c>
      <c r="C162" s="1193"/>
      <c r="D162" s="1193"/>
      <c r="E162" s="1193"/>
      <c r="F162" s="1193"/>
      <c r="G162" s="1193"/>
      <c r="H162" s="1193"/>
      <c r="I162" s="1193"/>
      <c r="J162" s="1193"/>
      <c r="K162" s="1193"/>
      <c r="L162" s="1193"/>
      <c r="M162" s="1193"/>
      <c r="N162" s="1193"/>
      <c r="O162" s="1193"/>
      <c r="P162" s="1193"/>
      <c r="Q162" s="1194"/>
      <c r="R162" s="650"/>
      <c r="S162" s="650"/>
      <c r="T162" s="654"/>
      <c r="U162" s="1141"/>
      <c r="V162" s="1141"/>
      <c r="W162" s="1141"/>
    </row>
    <row r="163" spans="1:23" ht="24.95" customHeight="1">
      <c r="A163" s="677">
        <v>17</v>
      </c>
      <c r="B163" s="1191" t="s">
        <v>387</v>
      </c>
      <c r="C163" s="1193"/>
      <c r="D163" s="1193"/>
      <c r="E163" s="1193"/>
      <c r="F163" s="1193"/>
      <c r="G163" s="1193"/>
      <c r="H163" s="1193"/>
      <c r="I163" s="1193"/>
      <c r="J163" s="1193"/>
      <c r="K163" s="1193"/>
      <c r="L163" s="1193"/>
      <c r="M163" s="1193"/>
      <c r="N163" s="1193"/>
      <c r="O163" s="1193"/>
      <c r="P163" s="1193"/>
      <c r="Q163" s="1194"/>
      <c r="R163" s="650"/>
      <c r="S163" s="650"/>
      <c r="T163" s="654"/>
      <c r="U163" s="1141"/>
      <c r="V163" s="1141"/>
      <c r="W163" s="1141"/>
    </row>
    <row r="164" spans="1:23" ht="24.95" customHeight="1">
      <c r="A164" s="677">
        <v>18</v>
      </c>
      <c r="B164" s="1191" t="s">
        <v>388</v>
      </c>
      <c r="C164" s="1193"/>
      <c r="D164" s="1193"/>
      <c r="E164" s="1193"/>
      <c r="F164" s="1193"/>
      <c r="G164" s="1193"/>
      <c r="H164" s="1193"/>
      <c r="I164" s="1193"/>
      <c r="J164" s="1193"/>
      <c r="K164" s="1193"/>
      <c r="L164" s="1193"/>
      <c r="M164" s="1193"/>
      <c r="N164" s="1193"/>
      <c r="O164" s="1193"/>
      <c r="P164" s="1193"/>
      <c r="Q164" s="1194"/>
      <c r="R164" s="650"/>
      <c r="S164" s="650"/>
      <c r="T164" s="650"/>
      <c r="U164" s="1141"/>
      <c r="V164" s="1141"/>
      <c r="W164" s="1141"/>
    </row>
    <row r="165" spans="1:23" ht="24.95" customHeight="1">
      <c r="A165" s="677">
        <v>19</v>
      </c>
      <c r="B165" s="1191" t="s">
        <v>389</v>
      </c>
      <c r="C165" s="1193"/>
      <c r="D165" s="1193"/>
      <c r="E165" s="1193"/>
      <c r="F165" s="1193"/>
      <c r="G165" s="1193"/>
      <c r="H165" s="1193"/>
      <c r="I165" s="1193"/>
      <c r="J165" s="1193"/>
      <c r="K165" s="1193"/>
      <c r="L165" s="1193"/>
      <c r="M165" s="1193"/>
      <c r="N165" s="1193"/>
      <c r="O165" s="1193"/>
      <c r="P165" s="1193"/>
      <c r="Q165" s="1194"/>
      <c r="R165" s="650"/>
      <c r="S165" s="650"/>
      <c r="T165" s="654"/>
      <c r="U165" s="1143"/>
      <c r="V165" s="1143"/>
      <c r="W165" s="1143"/>
    </row>
    <row r="166" spans="1:23" ht="40.5" customHeight="1">
      <c r="A166" s="681" t="s">
        <v>390</v>
      </c>
      <c r="B166" s="1144" t="s">
        <v>391</v>
      </c>
      <c r="C166" s="1145"/>
      <c r="D166" s="1145"/>
      <c r="E166" s="1145"/>
      <c r="F166" s="1145"/>
      <c r="G166" s="1145"/>
      <c r="H166" s="1145"/>
      <c r="I166" s="1145"/>
      <c r="J166" s="1145"/>
      <c r="K166" s="1145"/>
      <c r="L166" s="1145"/>
      <c r="M166" s="1145"/>
      <c r="N166" s="1145"/>
      <c r="O166" s="1145"/>
      <c r="P166" s="1145"/>
      <c r="Q166" s="1146"/>
      <c r="R166" s="650"/>
      <c r="S166" s="650"/>
      <c r="T166" s="650"/>
      <c r="U166" s="866"/>
      <c r="V166" s="867"/>
      <c r="W166" s="868"/>
    </row>
    <row r="167" spans="1:23" ht="41.1" customHeight="1">
      <c r="A167" s="681" t="s">
        <v>392</v>
      </c>
      <c r="B167" s="1144" t="s">
        <v>393</v>
      </c>
      <c r="C167" s="1145"/>
      <c r="D167" s="1145"/>
      <c r="E167" s="1145"/>
      <c r="F167" s="1145"/>
      <c r="G167" s="1145"/>
      <c r="H167" s="1145"/>
      <c r="I167" s="1145"/>
      <c r="J167" s="1145"/>
      <c r="K167" s="1145"/>
      <c r="L167" s="1145"/>
      <c r="M167" s="1145"/>
      <c r="N167" s="1145"/>
      <c r="O167" s="1145"/>
      <c r="P167" s="1145"/>
      <c r="Q167" s="1146"/>
      <c r="R167" s="650"/>
      <c r="S167" s="650"/>
      <c r="T167" s="650"/>
      <c r="U167" s="866"/>
      <c r="V167" s="867"/>
      <c r="W167" s="868"/>
    </row>
    <row r="168" spans="1:23" ht="28.9" customHeight="1">
      <c r="A168" s="835">
        <v>22</v>
      </c>
      <c r="B168" s="1210" t="s">
        <v>394</v>
      </c>
      <c r="C168" s="1211"/>
      <c r="D168" s="1211"/>
      <c r="E168" s="1211"/>
      <c r="F168" s="1211"/>
      <c r="G168" s="1211"/>
      <c r="H168" s="1211"/>
      <c r="I168" s="1211"/>
      <c r="J168" s="1211"/>
      <c r="K168" s="1211"/>
      <c r="L168" s="1211"/>
      <c r="M168" s="1211"/>
      <c r="N168" s="1211"/>
      <c r="O168" s="1211"/>
      <c r="P168" s="1211"/>
      <c r="Q168" s="1212"/>
      <c r="R168" s="650"/>
      <c r="S168" s="650"/>
      <c r="T168" s="650"/>
      <c r="U168" s="866"/>
      <c r="V168" s="867"/>
      <c r="W168" s="868"/>
    </row>
    <row r="169" spans="1:23">
      <c r="A169" s="658"/>
      <c r="B169" s="1213" t="s">
        <v>395</v>
      </c>
      <c r="C169" s="1214"/>
      <c r="D169" s="1214"/>
      <c r="E169" s="1214"/>
      <c r="F169" s="1214"/>
      <c r="G169" s="1214"/>
      <c r="H169" s="1214"/>
      <c r="I169" s="1214"/>
      <c r="J169" s="1214"/>
      <c r="K169" s="1214"/>
      <c r="L169" s="1214"/>
      <c r="M169" s="1214"/>
      <c r="N169" s="1214"/>
      <c r="O169" s="1214"/>
      <c r="P169" s="1214"/>
      <c r="Q169" s="1215"/>
      <c r="R169" s="871" t="s">
        <v>240</v>
      </c>
      <c r="S169" s="871" t="s">
        <v>241</v>
      </c>
      <c r="T169" s="871" t="s">
        <v>242</v>
      </c>
      <c r="U169" s="1216" t="s">
        <v>243</v>
      </c>
      <c r="V169" s="1217"/>
      <c r="W169" s="1218"/>
    </row>
    <row r="170" spans="1:23" ht="24.95" customHeight="1">
      <c r="A170" s="677">
        <v>1</v>
      </c>
      <c r="B170" s="1191" t="s">
        <v>396</v>
      </c>
      <c r="C170" s="1193"/>
      <c r="D170" s="1193"/>
      <c r="E170" s="1193"/>
      <c r="F170" s="1193"/>
      <c r="G170" s="1193"/>
      <c r="H170" s="1193"/>
      <c r="I170" s="1193"/>
      <c r="J170" s="1193"/>
      <c r="K170" s="1193"/>
      <c r="L170" s="1193"/>
      <c r="M170" s="1193"/>
      <c r="N170" s="1193"/>
      <c r="O170" s="1193"/>
      <c r="P170" s="1193"/>
      <c r="Q170" s="1194"/>
      <c r="R170" s="650"/>
      <c r="S170" s="650"/>
      <c r="T170" s="654"/>
      <c r="U170" s="1143"/>
      <c r="V170" s="1143"/>
      <c r="W170" s="1143"/>
    </row>
    <row r="171" spans="1:23" ht="23.1" customHeight="1">
      <c r="A171" s="677">
        <v>2</v>
      </c>
      <c r="B171" s="1191" t="s">
        <v>397</v>
      </c>
      <c r="C171" s="1193"/>
      <c r="D171" s="1193"/>
      <c r="E171" s="1193"/>
      <c r="F171" s="1193"/>
      <c r="G171" s="1193"/>
      <c r="H171" s="1193"/>
      <c r="I171" s="1193"/>
      <c r="J171" s="1193"/>
      <c r="K171" s="1193"/>
      <c r="L171" s="1193"/>
      <c r="M171" s="1193"/>
      <c r="N171" s="1193"/>
      <c r="O171" s="1193"/>
      <c r="P171" s="1193"/>
      <c r="Q171" s="1194"/>
      <c r="R171" s="650"/>
      <c r="S171" s="650"/>
      <c r="T171" s="654"/>
      <c r="U171" s="1143"/>
      <c r="V171" s="1143"/>
      <c r="W171" s="1143"/>
    </row>
    <row r="172" spans="1:23" ht="24.95" customHeight="1">
      <c r="A172" s="677">
        <v>3</v>
      </c>
      <c r="B172" s="1191" t="s">
        <v>398</v>
      </c>
      <c r="C172" s="1193"/>
      <c r="D172" s="1193"/>
      <c r="E172" s="1193"/>
      <c r="F172" s="1193"/>
      <c r="G172" s="1193"/>
      <c r="H172" s="1193"/>
      <c r="I172" s="1193"/>
      <c r="J172" s="1193"/>
      <c r="K172" s="1193"/>
      <c r="L172" s="1193"/>
      <c r="M172" s="1193"/>
      <c r="N172" s="1193"/>
      <c r="O172" s="1193"/>
      <c r="P172" s="1193"/>
      <c r="Q172" s="1194"/>
      <c r="R172" s="650"/>
      <c r="S172" s="650"/>
      <c r="T172" s="654"/>
      <c r="U172" s="1143"/>
      <c r="V172" s="1143"/>
      <c r="W172" s="1143"/>
    </row>
    <row r="173" spans="1:23" ht="24.95" customHeight="1">
      <c r="A173" s="677">
        <v>4</v>
      </c>
      <c r="B173" s="1191" t="s">
        <v>399</v>
      </c>
      <c r="C173" s="1193"/>
      <c r="D173" s="1193"/>
      <c r="E173" s="1193"/>
      <c r="F173" s="1193"/>
      <c r="G173" s="1193"/>
      <c r="H173" s="1193"/>
      <c r="I173" s="1193"/>
      <c r="J173" s="1193"/>
      <c r="K173" s="1193"/>
      <c r="L173" s="1193"/>
      <c r="M173" s="1193"/>
      <c r="N173" s="1193"/>
      <c r="O173" s="1193"/>
      <c r="P173" s="1193"/>
      <c r="Q173" s="1194"/>
      <c r="R173" s="650"/>
      <c r="S173" s="650"/>
      <c r="T173" s="654"/>
      <c r="U173" s="1143"/>
      <c r="V173" s="1143"/>
      <c r="W173" s="1143"/>
    </row>
    <row r="174" spans="1:23" ht="24.95" customHeight="1">
      <c r="A174" s="677">
        <v>5</v>
      </c>
      <c r="B174" s="1191" t="s">
        <v>400</v>
      </c>
      <c r="C174" s="1193"/>
      <c r="D174" s="1193"/>
      <c r="E174" s="1193"/>
      <c r="F174" s="1193"/>
      <c r="G174" s="1193"/>
      <c r="H174" s="1193"/>
      <c r="I174" s="1193"/>
      <c r="J174" s="1193"/>
      <c r="K174" s="1193"/>
      <c r="L174" s="1193"/>
      <c r="M174" s="1193"/>
      <c r="N174" s="1193"/>
      <c r="O174" s="1193"/>
      <c r="P174" s="1193"/>
      <c r="Q174" s="1194"/>
      <c r="R174" s="650"/>
      <c r="S174" s="650"/>
      <c r="T174" s="654"/>
      <c r="U174" s="1143"/>
      <c r="V174" s="1143"/>
      <c r="W174" s="1143"/>
    </row>
    <row r="175" spans="1:23" ht="24.95" customHeight="1">
      <c r="A175" s="677">
        <v>6</v>
      </c>
      <c r="B175" s="1191" t="s">
        <v>401</v>
      </c>
      <c r="C175" s="1193"/>
      <c r="D175" s="1193"/>
      <c r="E175" s="1193"/>
      <c r="F175" s="1193"/>
      <c r="G175" s="1193"/>
      <c r="H175" s="1193"/>
      <c r="I175" s="1193"/>
      <c r="J175" s="1193"/>
      <c r="K175" s="1193"/>
      <c r="L175" s="1193"/>
      <c r="M175" s="1193"/>
      <c r="N175" s="1193"/>
      <c r="O175" s="1193"/>
      <c r="P175" s="1193"/>
      <c r="Q175" s="1194"/>
      <c r="R175" s="650"/>
      <c r="S175" s="650"/>
      <c r="T175" s="654"/>
      <c r="U175" s="1143"/>
      <c r="V175" s="1143"/>
      <c r="W175" s="1143"/>
    </row>
    <row r="176" spans="1:23">
      <c r="A176" s="692"/>
      <c r="B176" s="692"/>
      <c r="C176" s="692"/>
      <c r="D176" s="692"/>
      <c r="E176" s="692"/>
      <c r="F176" s="692"/>
      <c r="G176" s="692"/>
      <c r="H176" s="692"/>
      <c r="I176" s="692"/>
      <c r="J176" s="692"/>
      <c r="K176" s="692"/>
      <c r="L176" s="692"/>
      <c r="M176" s="692"/>
      <c r="N176" s="692"/>
      <c r="O176" s="692"/>
      <c r="P176" s="692"/>
      <c r="Q176" s="692"/>
      <c r="R176" s="692"/>
      <c r="S176" s="692"/>
      <c r="T176" s="692"/>
      <c r="U176" s="692"/>
      <c r="V176" s="692"/>
      <c r="W176" s="692"/>
    </row>
    <row r="177" spans="1:23">
      <c r="A177" s="692"/>
      <c r="B177" s="692"/>
      <c r="C177" s="692"/>
      <c r="D177" s="692"/>
      <c r="E177" s="692"/>
      <c r="F177" s="692"/>
      <c r="G177" s="692"/>
      <c r="H177" s="692"/>
      <c r="I177" s="692"/>
      <c r="J177" s="692"/>
      <c r="K177" s="692"/>
      <c r="L177" s="692"/>
      <c r="M177" s="692"/>
      <c r="N177" s="692"/>
      <c r="O177" s="692"/>
      <c r="P177" s="692"/>
      <c r="Q177" s="692"/>
      <c r="R177" s="692"/>
      <c r="S177" s="692"/>
      <c r="T177" s="692"/>
      <c r="U177" s="692"/>
      <c r="V177" s="692"/>
      <c r="W177" s="692"/>
    </row>
    <row r="178" spans="1:23">
      <c r="A178" s="692"/>
      <c r="B178" s="692"/>
      <c r="C178" s="692"/>
      <c r="D178" s="692"/>
      <c r="E178" s="692"/>
      <c r="F178" s="692"/>
      <c r="G178" s="692"/>
      <c r="H178" s="692"/>
      <c r="I178" s="692"/>
      <c r="J178" s="692"/>
      <c r="K178" s="692"/>
      <c r="L178" s="692"/>
      <c r="M178" s="692"/>
      <c r="N178" s="692"/>
      <c r="O178" s="692"/>
      <c r="P178" s="692"/>
      <c r="Q178" s="692"/>
      <c r="R178" s="692"/>
      <c r="S178" s="692"/>
      <c r="T178" s="692"/>
      <c r="U178" s="692"/>
      <c r="V178" s="692"/>
      <c r="W178" s="692"/>
    </row>
  </sheetData>
  <mergeCells count="358">
    <mergeCell ref="A16:W16"/>
    <mergeCell ref="B168:Q168"/>
    <mergeCell ref="B174:Q174"/>
    <mergeCell ref="U174:W174"/>
    <mergeCell ref="B175:Q175"/>
    <mergeCell ref="U175:W175"/>
    <mergeCell ref="B171:Q171"/>
    <mergeCell ref="U171:W171"/>
    <mergeCell ref="B172:Q172"/>
    <mergeCell ref="U172:W172"/>
    <mergeCell ref="B173:Q173"/>
    <mergeCell ref="U173:W173"/>
    <mergeCell ref="B166:Q166"/>
    <mergeCell ref="B167:Q167"/>
    <mergeCell ref="B169:Q169"/>
    <mergeCell ref="U169:W169"/>
    <mergeCell ref="B170:Q170"/>
    <mergeCell ref="U170:W170"/>
    <mergeCell ref="B163:Q163"/>
    <mergeCell ref="U163:W163"/>
    <mergeCell ref="B164:Q164"/>
    <mergeCell ref="U164:W164"/>
    <mergeCell ref="B165:Q165"/>
    <mergeCell ref="U165:W165"/>
    <mergeCell ref="B160:Q160"/>
    <mergeCell ref="U160:W160"/>
    <mergeCell ref="B161:Q161"/>
    <mergeCell ref="U161:W161"/>
    <mergeCell ref="B162:Q162"/>
    <mergeCell ref="U162:W162"/>
    <mergeCell ref="B157:Q157"/>
    <mergeCell ref="U157:W157"/>
    <mergeCell ref="B158:Q158"/>
    <mergeCell ref="U158:W158"/>
    <mergeCell ref="B159:Q159"/>
    <mergeCell ref="U159:W159"/>
    <mergeCell ref="B154:Q154"/>
    <mergeCell ref="U154:W154"/>
    <mergeCell ref="B155:Q155"/>
    <mergeCell ref="U155:W155"/>
    <mergeCell ref="B156:Q156"/>
    <mergeCell ref="U156:W156"/>
    <mergeCell ref="B151:Q151"/>
    <mergeCell ref="U151:W151"/>
    <mergeCell ref="B152:Q152"/>
    <mergeCell ref="U152:W152"/>
    <mergeCell ref="B153:Q153"/>
    <mergeCell ref="U153:W153"/>
    <mergeCell ref="B148:Q148"/>
    <mergeCell ref="U148:W148"/>
    <mergeCell ref="B149:Q149"/>
    <mergeCell ref="U149:W149"/>
    <mergeCell ref="B150:Q150"/>
    <mergeCell ref="U150:W150"/>
    <mergeCell ref="B144:Q144"/>
    <mergeCell ref="U144:W144"/>
    <mergeCell ref="B145:Q145"/>
    <mergeCell ref="U145:W145"/>
    <mergeCell ref="B146:Q146"/>
    <mergeCell ref="R146:R147"/>
    <mergeCell ref="S146:S147"/>
    <mergeCell ref="T146:T147"/>
    <mergeCell ref="U146:W147"/>
    <mergeCell ref="B147:Q147"/>
    <mergeCell ref="B141:Q141"/>
    <mergeCell ref="U141:W141"/>
    <mergeCell ref="B142:Q142"/>
    <mergeCell ref="U142:W142"/>
    <mergeCell ref="B143:Q143"/>
    <mergeCell ref="U143:W143"/>
    <mergeCell ref="B138:Q138"/>
    <mergeCell ref="U138:W138"/>
    <mergeCell ref="B139:Q139"/>
    <mergeCell ref="U139:W139"/>
    <mergeCell ref="B140:Q140"/>
    <mergeCell ref="U140:W140"/>
    <mergeCell ref="B135:Q135"/>
    <mergeCell ref="U135:W135"/>
    <mergeCell ref="B136:Q136"/>
    <mergeCell ref="U136:W136"/>
    <mergeCell ref="B137:Q137"/>
    <mergeCell ref="U137:W137"/>
    <mergeCell ref="B132:Q132"/>
    <mergeCell ref="U132:W132"/>
    <mergeCell ref="B133:Q133"/>
    <mergeCell ref="U133:W133"/>
    <mergeCell ref="B134:Q134"/>
    <mergeCell ref="U134:W134"/>
    <mergeCell ref="B129:Q129"/>
    <mergeCell ref="U129:W129"/>
    <mergeCell ref="B130:Q130"/>
    <mergeCell ref="U130:W130"/>
    <mergeCell ref="B131:Q131"/>
    <mergeCell ref="U131:W131"/>
    <mergeCell ref="B126:Q126"/>
    <mergeCell ref="U126:W126"/>
    <mergeCell ref="B127:Q127"/>
    <mergeCell ref="U127:W127"/>
    <mergeCell ref="B128:Q128"/>
    <mergeCell ref="U128:W128"/>
    <mergeCell ref="B123:Q123"/>
    <mergeCell ref="U123:W123"/>
    <mergeCell ref="B124:Q124"/>
    <mergeCell ref="U124:W124"/>
    <mergeCell ref="B125:Q125"/>
    <mergeCell ref="U125:W125"/>
    <mergeCell ref="B120:Q120"/>
    <mergeCell ref="U120:W120"/>
    <mergeCell ref="B121:Q121"/>
    <mergeCell ref="U121:W121"/>
    <mergeCell ref="B122:Q122"/>
    <mergeCell ref="U122:W122"/>
    <mergeCell ref="B117:Q117"/>
    <mergeCell ref="U117:W117"/>
    <mergeCell ref="B118:Q118"/>
    <mergeCell ref="U118:W118"/>
    <mergeCell ref="B119:Q119"/>
    <mergeCell ref="U119:W119"/>
    <mergeCell ref="B114:Q114"/>
    <mergeCell ref="U114:W114"/>
    <mergeCell ref="B115:Q115"/>
    <mergeCell ref="U115:W115"/>
    <mergeCell ref="B116:Q116"/>
    <mergeCell ref="U116:W116"/>
    <mergeCell ref="B111:Q111"/>
    <mergeCell ref="U111:W111"/>
    <mergeCell ref="B112:Q112"/>
    <mergeCell ref="U112:W112"/>
    <mergeCell ref="B113:Q113"/>
    <mergeCell ref="U113:W113"/>
    <mergeCell ref="B108:Q108"/>
    <mergeCell ref="U108:W108"/>
    <mergeCell ref="B109:Q109"/>
    <mergeCell ref="U109:W109"/>
    <mergeCell ref="B110:Q110"/>
    <mergeCell ref="U110:W110"/>
    <mergeCell ref="B105:Q105"/>
    <mergeCell ref="U105:W105"/>
    <mergeCell ref="B106:Q106"/>
    <mergeCell ref="U106:W106"/>
    <mergeCell ref="B107:Q107"/>
    <mergeCell ref="U107:W107"/>
    <mergeCell ref="B102:Q102"/>
    <mergeCell ref="U102:W102"/>
    <mergeCell ref="B103:Q103"/>
    <mergeCell ref="U103:W103"/>
    <mergeCell ref="B104:Q104"/>
    <mergeCell ref="U104:W104"/>
    <mergeCell ref="B99:Q99"/>
    <mergeCell ref="U99:W99"/>
    <mergeCell ref="B100:Q100"/>
    <mergeCell ref="U100:W100"/>
    <mergeCell ref="B101:Q101"/>
    <mergeCell ref="U101:W101"/>
    <mergeCell ref="B96:Q96"/>
    <mergeCell ref="U96:W96"/>
    <mergeCell ref="B97:Q97"/>
    <mergeCell ref="U97:W97"/>
    <mergeCell ref="B98:Q98"/>
    <mergeCell ref="U98:W98"/>
    <mergeCell ref="B93:Q93"/>
    <mergeCell ref="U93:W93"/>
    <mergeCell ref="B94:Q94"/>
    <mergeCell ref="U94:W94"/>
    <mergeCell ref="B95:Q95"/>
    <mergeCell ref="U95:W95"/>
    <mergeCell ref="B90:Q90"/>
    <mergeCell ref="U90:W90"/>
    <mergeCell ref="B91:Q91"/>
    <mergeCell ref="U91:W91"/>
    <mergeCell ref="B92:Q92"/>
    <mergeCell ref="U92:W92"/>
    <mergeCell ref="B87:Q87"/>
    <mergeCell ref="U87:W87"/>
    <mergeCell ref="B88:Q88"/>
    <mergeCell ref="U88:W88"/>
    <mergeCell ref="B89:Q89"/>
    <mergeCell ref="U89:W89"/>
    <mergeCell ref="B84:Q84"/>
    <mergeCell ref="U84:W84"/>
    <mergeCell ref="B85:Q85"/>
    <mergeCell ref="U85:W85"/>
    <mergeCell ref="B86:Q86"/>
    <mergeCell ref="U86:W86"/>
    <mergeCell ref="B81:Q81"/>
    <mergeCell ref="U81:W81"/>
    <mergeCell ref="B82:Q82"/>
    <mergeCell ref="U82:W82"/>
    <mergeCell ref="B83:Q83"/>
    <mergeCell ref="U83:W83"/>
    <mergeCell ref="B78:Q78"/>
    <mergeCell ref="U78:W78"/>
    <mergeCell ref="B79:Q79"/>
    <mergeCell ref="U79:W79"/>
    <mergeCell ref="B80:Q80"/>
    <mergeCell ref="U80:W80"/>
    <mergeCell ref="B75:Q75"/>
    <mergeCell ref="U75:W75"/>
    <mergeCell ref="B76:Q76"/>
    <mergeCell ref="U76:W76"/>
    <mergeCell ref="B77:Q77"/>
    <mergeCell ref="U77:W77"/>
    <mergeCell ref="B72:Q72"/>
    <mergeCell ref="U72:W72"/>
    <mergeCell ref="B73:Q73"/>
    <mergeCell ref="U73:W73"/>
    <mergeCell ref="B74:Q74"/>
    <mergeCell ref="U74:W74"/>
    <mergeCell ref="B69:Q69"/>
    <mergeCell ref="U69:W69"/>
    <mergeCell ref="B70:Q70"/>
    <mergeCell ref="U70:W70"/>
    <mergeCell ref="B71:Q71"/>
    <mergeCell ref="U71:W71"/>
    <mergeCell ref="B66:Q66"/>
    <mergeCell ref="U66:W66"/>
    <mergeCell ref="B67:Q67"/>
    <mergeCell ref="U67:W67"/>
    <mergeCell ref="B68:Q68"/>
    <mergeCell ref="U68:W68"/>
    <mergeCell ref="B63:Q63"/>
    <mergeCell ref="U63:W63"/>
    <mergeCell ref="B64:Q64"/>
    <mergeCell ref="U64:W64"/>
    <mergeCell ref="B65:Q65"/>
    <mergeCell ref="U65:W65"/>
    <mergeCell ref="B60:Q60"/>
    <mergeCell ref="U60:W60"/>
    <mergeCell ref="B61:Q61"/>
    <mergeCell ref="U61:W61"/>
    <mergeCell ref="B62:Q62"/>
    <mergeCell ref="U62:W62"/>
    <mergeCell ref="B57:Q57"/>
    <mergeCell ref="U57:W57"/>
    <mergeCell ref="B58:Q58"/>
    <mergeCell ref="U58:W58"/>
    <mergeCell ref="B59:Q59"/>
    <mergeCell ref="U59:W59"/>
    <mergeCell ref="B54:Q54"/>
    <mergeCell ref="U54:W54"/>
    <mergeCell ref="B55:Q55"/>
    <mergeCell ref="U55:W55"/>
    <mergeCell ref="B56:Q56"/>
    <mergeCell ref="U56:W56"/>
    <mergeCell ref="B51:Q51"/>
    <mergeCell ref="U51:W51"/>
    <mergeCell ref="B52:Q52"/>
    <mergeCell ref="U52:W52"/>
    <mergeCell ref="B53:Q53"/>
    <mergeCell ref="U53:W53"/>
    <mergeCell ref="B48:Q48"/>
    <mergeCell ref="U48:W48"/>
    <mergeCell ref="B49:Q49"/>
    <mergeCell ref="U49:W49"/>
    <mergeCell ref="B50:Q50"/>
    <mergeCell ref="U50:W50"/>
    <mergeCell ref="B45:Q45"/>
    <mergeCell ref="U45:W45"/>
    <mergeCell ref="B46:Q46"/>
    <mergeCell ref="U46:W46"/>
    <mergeCell ref="B47:Q47"/>
    <mergeCell ref="U47:W47"/>
    <mergeCell ref="B42:Q42"/>
    <mergeCell ref="U42:W42"/>
    <mergeCell ref="B43:Q43"/>
    <mergeCell ref="U43:W43"/>
    <mergeCell ref="B44:Q44"/>
    <mergeCell ref="U44:W44"/>
    <mergeCell ref="B39:Q39"/>
    <mergeCell ref="U39:W39"/>
    <mergeCell ref="B40:Q40"/>
    <mergeCell ref="U40:W40"/>
    <mergeCell ref="B41:Q41"/>
    <mergeCell ref="U41:W41"/>
    <mergeCell ref="B36:Q36"/>
    <mergeCell ref="U36:W36"/>
    <mergeCell ref="B37:Q37"/>
    <mergeCell ref="U37:W37"/>
    <mergeCell ref="B38:Q38"/>
    <mergeCell ref="U38:W38"/>
    <mergeCell ref="B33:Q33"/>
    <mergeCell ref="U33:W33"/>
    <mergeCell ref="B34:Q34"/>
    <mergeCell ref="U34:W34"/>
    <mergeCell ref="B35:Q35"/>
    <mergeCell ref="U35:W35"/>
    <mergeCell ref="B30:Q30"/>
    <mergeCell ref="U30:W30"/>
    <mergeCell ref="B31:Q31"/>
    <mergeCell ref="U31:W31"/>
    <mergeCell ref="B32:Q32"/>
    <mergeCell ref="U32:W32"/>
    <mergeCell ref="B27:Q27"/>
    <mergeCell ref="U27:W27"/>
    <mergeCell ref="B28:Q28"/>
    <mergeCell ref="U28:W28"/>
    <mergeCell ref="B29:Q29"/>
    <mergeCell ref="U29:W29"/>
    <mergeCell ref="B24:Q24"/>
    <mergeCell ref="U24:W24"/>
    <mergeCell ref="B25:Q25"/>
    <mergeCell ref="U25:W25"/>
    <mergeCell ref="B26:Q26"/>
    <mergeCell ref="U26:W26"/>
    <mergeCell ref="B21:Q21"/>
    <mergeCell ref="U21:W21"/>
    <mergeCell ref="B22:Q22"/>
    <mergeCell ref="U22:W22"/>
    <mergeCell ref="B23:Q23"/>
    <mergeCell ref="U23:W23"/>
    <mergeCell ref="B18:Q18"/>
    <mergeCell ref="U18:W18"/>
    <mergeCell ref="B19:Q19"/>
    <mergeCell ref="U19:W19"/>
    <mergeCell ref="B20:Q20"/>
    <mergeCell ref="U20:W20"/>
    <mergeCell ref="C13:T13"/>
    <mergeCell ref="B14:Q14"/>
    <mergeCell ref="R14:W14"/>
    <mergeCell ref="B15:Q15"/>
    <mergeCell ref="U15:W15"/>
    <mergeCell ref="B17:Q17"/>
    <mergeCell ref="U17:W17"/>
    <mergeCell ref="O6:O11"/>
    <mergeCell ref="P6:P11"/>
    <mergeCell ref="Q6:Q11"/>
    <mergeCell ref="R6:R11"/>
    <mergeCell ref="S6:S11"/>
    <mergeCell ref="T6:T11"/>
    <mergeCell ref="I6:I11"/>
    <mergeCell ref="J6:J11"/>
    <mergeCell ref="K6:K11"/>
    <mergeCell ref="L6:L11"/>
    <mergeCell ref="M6:M11"/>
    <mergeCell ref="N6:N11"/>
    <mergeCell ref="C6:C11"/>
    <mergeCell ref="D6:D11"/>
    <mergeCell ref="E6:E11"/>
    <mergeCell ref="F6:F11"/>
    <mergeCell ref="G6:G11"/>
    <mergeCell ref="H6:H11"/>
    <mergeCell ref="A4:C4"/>
    <mergeCell ref="D4:K4"/>
    <mergeCell ref="M4:Q4"/>
    <mergeCell ref="R4:W4"/>
    <mergeCell ref="A5:C5"/>
    <mergeCell ref="D5:K5"/>
    <mergeCell ref="M5:Q5"/>
    <mergeCell ref="R5:W5"/>
    <mergeCell ref="A1:W1"/>
    <mergeCell ref="A2:C2"/>
    <mergeCell ref="D2:K2"/>
    <mergeCell ref="M2:Q2"/>
    <mergeCell ref="R2:W2"/>
    <mergeCell ref="A3:C3"/>
    <mergeCell ref="D3:K3"/>
    <mergeCell ref="M3:Q3"/>
    <mergeCell ref="R3:W3"/>
  </mergeCells>
  <conditionalFormatting sqref="B146:Q146">
    <cfRule type="expression" dxfId="76" priority="2" stopIfTrue="1">
      <formula>OR($S$154:$S$165&lt;&gt;"")</formula>
    </cfRule>
  </conditionalFormatting>
  <conditionalFormatting sqref="B169:Q169">
    <cfRule type="expression" dxfId="75" priority="3" stopIfTrue="1">
      <formula>OR($S$170:$S$175&lt;&gt;"")</formula>
    </cfRule>
  </conditionalFormatting>
  <conditionalFormatting sqref="B123:W123">
    <cfRule type="expression" dxfId="74" priority="7">
      <formula>OR($S$124:$S$129&lt;&gt;"")</formula>
    </cfRule>
  </conditionalFormatting>
  <conditionalFormatting sqref="B130:W130">
    <cfRule type="expression" dxfId="73" priority="68">
      <formula>OR($S$131:$S$138&lt;&gt;"")</formula>
    </cfRule>
  </conditionalFormatting>
  <conditionalFormatting sqref="B139:W139">
    <cfRule type="expression" dxfId="72" priority="8">
      <formula>OR($S$140:$S$145&lt;&gt;"")</formula>
    </cfRule>
  </conditionalFormatting>
  <conditionalFormatting sqref="C6:C11">
    <cfRule type="expression" dxfId="71" priority="35">
      <formula>((($R$22&lt;&gt;"")+($T$22&lt;&gt;""))*(($R$23&lt;&gt;"")+($T$23&lt;&gt;""))*(($R$24&lt;&gt;"")+($T$24&lt;&gt;""))*(($R$25&lt;&gt;"")+($T$25&lt;&gt;""))*(($R$26&lt;&gt;"")+($T$26&lt;&gt;""))*(($R$27&lt;&gt;"")+($T$27&lt;&gt;""))*(($R$28&lt;&gt;"")+($T$28&lt;&gt;""))*(($R$29&lt;&gt;"")+($T$29&lt;&gt;""))*(($R$30&lt;&gt;"")+($T$30&lt;&gt;"")))</formula>
    </cfRule>
    <cfRule type="expression" dxfId="70" priority="34">
      <formula>OR($S$22:$S$30&lt;&gt;"")</formula>
    </cfRule>
  </conditionalFormatting>
  <conditionalFormatting sqref="D6:D11">
    <cfRule type="expression" dxfId="69" priority="67">
      <formula>((($R$32&lt;&gt;"")+($T$32&lt;&gt;""))*(($R$33&lt;&gt;"")+($T$33&lt;&gt;""))*(($R$34&lt;&gt;"")+($T$34&lt;&gt;""))*(($R$35&lt;&gt;"")+($T$35&lt;&gt;""))*(($R$36&lt;&gt;"")+($T$36&lt;&gt;""))*(($R$37&lt;&gt;"")+($T$37&lt;&gt;""))*(($R$38&lt;&gt;"")+($T$38&lt;&gt;""))*(($R$39&lt;&gt;"")+($T$39&lt;&gt;""))*(($R$40&lt;&gt;"")+($T$40&lt;&gt;""))*(($R$41&lt;&gt;"")+($T$41&lt;&gt;""))*(($R$42&lt;&gt;"")+($T$42&lt;&gt;""))*(($R$43&lt;&gt;"")+($T$43&lt;&gt;""))*(($R$44&lt;&gt;"")+($T$44&lt;&gt;""))*(($R$46&lt;&gt;"")+($T$46&lt;&gt;""))*(($R$47&lt;&gt;"")+($T$47&lt;&gt;""))*(($R$48&lt;&gt;"")+($T$48&lt;&gt;""))*(($R$49&lt;&gt;"")+($T$49&lt;&gt;"")))</formula>
    </cfRule>
    <cfRule type="expression" dxfId="68" priority="66">
      <formula>OR($S$32:$S$44&lt;&gt;"")</formula>
    </cfRule>
    <cfRule type="expression" dxfId="67" priority="65">
      <formula>OR($S$46:$S$49&lt;&gt;"")</formula>
    </cfRule>
  </conditionalFormatting>
  <conditionalFormatting sqref="E6:E11">
    <cfRule type="expression" dxfId="66" priority="32">
      <formula>OR($S$51:$S$55&lt;&gt;"")</formula>
    </cfRule>
    <cfRule type="expression" dxfId="65" priority="33">
      <formula>((($R$51&lt;&gt;"")+($T$51&lt;&gt;""))*(($R$52&lt;&gt;"")+($T$52&lt;&gt;""))*(($R$53&lt;&gt;"")+($T$53&lt;&gt;""))*(($R$54&lt;&gt;"")+($T$54&lt;&gt;""))*(($R$55&lt;&gt;"")+($T$55&lt;&gt;"")))</formula>
    </cfRule>
  </conditionalFormatting>
  <conditionalFormatting sqref="F6:F11">
    <cfRule type="expression" dxfId="64" priority="30">
      <formula>OR($S$57:$S$58&lt;&gt;"")</formula>
    </cfRule>
    <cfRule type="expression" dxfId="63" priority="31">
      <formula>((($R$57&lt;&gt;"")+($T$57&lt;&gt;""))*(($R$58&lt;&gt;"")+($T$58&lt;&gt;"")))</formula>
    </cfRule>
  </conditionalFormatting>
  <conditionalFormatting sqref="G6:G11">
    <cfRule type="expression" dxfId="62" priority="28">
      <formula>($S$60&lt;&gt;"")+($S$62&lt;&gt;"")</formula>
    </cfRule>
    <cfRule type="expression" dxfId="61" priority="29">
      <formula>((($R$60&lt;&gt;"")+($T$60&lt;&gt;""))*(($R$61&lt;&gt;"")+($T$61&lt;&gt;""))*(($R$62&lt;&gt;"")+($T$62&lt;&gt;""))*(($R$63&lt;&gt;"")+($T$63&lt;&gt;""))*(($R$64&lt;&gt;"")+($T$64&lt;&gt;""))*(($R$65&lt;&gt;"")+($T$65&lt;&gt;"")))</formula>
    </cfRule>
  </conditionalFormatting>
  <conditionalFormatting sqref="H6:H11">
    <cfRule type="expression" dxfId="60" priority="27">
      <formula>((($R$68&lt;&gt;""))*(($R$69&lt;&gt;""))*(($R$67&lt;&gt;"")+($T$67&lt;&gt;"")))</formula>
    </cfRule>
    <cfRule type="expression" dxfId="59" priority="26">
      <formula>OR($S$67:$S$69&lt;&gt;"")</formula>
    </cfRule>
  </conditionalFormatting>
  <conditionalFormatting sqref="I6:I11">
    <cfRule type="expression" dxfId="58" priority="62">
      <formula>((($R$72&lt;&gt;"")+($T$72&lt;&gt;""))*(($R$73&lt;&gt;"")+($T$73&lt;&gt;""))*(($R$74&lt;&gt;"")+($T$74&lt;&gt;""))*(($R$75&lt;&gt;"")+($T$75&lt;&gt;""))*(($R$71&lt;&gt;""))*(($R$76&lt;&gt;"")+($T$76&lt;&gt;"")))</formula>
    </cfRule>
    <cfRule type="expression" dxfId="57" priority="61">
      <formula>OR($S$73:$S$76&lt;&gt;"")+($S$71&lt;&gt;"")</formula>
    </cfRule>
  </conditionalFormatting>
  <conditionalFormatting sqref="J6:J11">
    <cfRule type="expression" dxfId="56" priority="64">
      <formula>(($R$78&lt;&gt;"")*(($R$79&lt;&gt;""))*(($R$79&lt;&gt;"")+($T$80&lt;&gt;""))*(($R$81&lt;&gt;"")+($T$81&lt;&gt;""))*(($R$82&lt;&gt;"")+($T$82&lt;&gt;""))*(($R$83&lt;&gt;"")+($T$83&lt;&gt;"")))</formula>
    </cfRule>
    <cfRule type="expression" dxfId="55" priority="63">
      <formula>OR($S$78:$S$83&lt;&gt;"")</formula>
    </cfRule>
  </conditionalFormatting>
  <conditionalFormatting sqref="K6:K11">
    <cfRule type="expression" dxfId="54" priority="54">
      <formula>((($R$85&lt;&gt;"")+($T$85&lt;&gt;""))*(($R$86&lt;&gt;"")+($T$86&lt;&gt;""))*(($R$87&lt;&gt;"")+($T$87&lt;&gt;"")))</formula>
    </cfRule>
    <cfRule type="expression" dxfId="53" priority="53">
      <formula>$S$87&lt;&gt;""</formula>
    </cfRule>
  </conditionalFormatting>
  <conditionalFormatting sqref="L6:L11">
    <cfRule type="expression" dxfId="52" priority="24">
      <formula>OR($S$90:$S$92&lt;&gt;"")</formula>
    </cfRule>
    <cfRule type="expression" dxfId="51" priority="25">
      <formula>((($R$92&lt;&gt;"")+($T$92&lt;&gt;""))*(($R$89&lt;&gt;"")+($T$89&lt;&gt;""))*(($R$90&lt;&gt;"")+($T$90&lt;&gt;""))*(($R$91&lt;&gt;"")+($T$91&lt;&gt;"")))</formula>
    </cfRule>
  </conditionalFormatting>
  <conditionalFormatting sqref="M6:M11">
    <cfRule type="expression" dxfId="50" priority="60">
      <formula>($R$94&lt;&gt;"")+($T$94&lt;&gt;"")</formula>
    </cfRule>
    <cfRule type="expression" dxfId="49" priority="59">
      <formula>$S$94&lt;&gt;""</formula>
    </cfRule>
  </conditionalFormatting>
  <conditionalFormatting sqref="N6:N11">
    <cfRule type="expression" dxfId="48" priority="49">
      <formula>((($R$98&lt;&gt;"")+($T$98&lt;&gt;""))*(($R$96&lt;&gt;"")+($T$96&lt;&gt;""))*(($R$97&lt;&gt;"")+($T$97&lt;&gt;"")))</formula>
    </cfRule>
  </conditionalFormatting>
  <conditionalFormatting sqref="O6:O11">
    <cfRule type="expression" dxfId="47" priority="22">
      <formula>OR($S$100:$S$109&lt;&gt;"")</formula>
    </cfRule>
    <cfRule type="expression" dxfId="46" priority="23">
      <formula>((($R$100&lt;&gt;"")+($T$100&lt;&gt;""))*(($R$101&lt;&gt;"")+($T$101&lt;&gt;""))*(($R$107&lt;&gt;"")+($T$107&lt;&gt;""))*(($R$102&lt;&gt;"")+($T$102&lt;&gt;""))*(($R$103&lt;&gt;"")+($T$103&lt;&gt;""))*(($R$104&lt;&gt;"")+($T$104&lt;&gt;""))*(($R$105&lt;&gt;"")+($T$105&lt;&gt;""))*(($R$106&lt;&gt;"")+($T$106&lt;&gt;""))*(($R$108&lt;&gt;"")+($T$108&lt;&gt;""))*(($R$109&lt;&gt;"")+($T$109&lt;&gt;"")))</formula>
    </cfRule>
  </conditionalFormatting>
  <conditionalFormatting sqref="P6:P11">
    <cfRule type="expression" dxfId="45" priority="43">
      <formula>$S$113&lt;&gt;""</formula>
    </cfRule>
    <cfRule type="expression" dxfId="44" priority="44">
      <formula>((($R$111&lt;&gt;"")+($T$111&lt;&gt;""))*(($R$112&lt;&gt;"")+($T$112&lt;&gt;""))*(($R$113&lt;&gt;"")+($T$113&lt;&gt;"")))</formula>
    </cfRule>
  </conditionalFormatting>
  <conditionalFormatting sqref="Q6:Q11">
    <cfRule type="expression" dxfId="43" priority="46">
      <formula>OR($S$115:$T$115&lt;&gt;"")</formula>
    </cfRule>
    <cfRule type="expression" dxfId="42" priority="47">
      <formula>$R$115&lt;&gt;""</formula>
    </cfRule>
  </conditionalFormatting>
  <conditionalFormatting sqref="R6:R11">
    <cfRule type="expression" dxfId="41" priority="55">
      <formula>OR($S$117:$S$120&lt;&gt;"")</formula>
    </cfRule>
    <cfRule type="expression" dxfId="40" priority="56">
      <formula>((($R$117&lt;&gt;"")+($T$117&lt;&gt;""))*(($R$120&lt;&gt;"")+($T$120&lt;&gt;""))*(($R$118&lt;&gt;"")+($T$118&lt;&gt;""))*(($R$119&lt;&gt;"")+($T$119&lt;&gt;"")))</formula>
    </cfRule>
  </conditionalFormatting>
  <conditionalFormatting sqref="S6:S11">
    <cfRule type="expression" dxfId="39" priority="40">
      <formula>$S$122&lt;&gt;""</formula>
    </cfRule>
    <cfRule type="expression" dxfId="38" priority="41">
      <formula>($R$122&lt;&gt;"")+($T$122&lt;&gt;"")</formula>
    </cfRule>
  </conditionalFormatting>
  <conditionalFormatting sqref="S18 S131:S138">
    <cfRule type="notContainsBlanks" dxfId="37" priority="52">
      <formula>LEN(TRIM(S18))&gt;0</formula>
    </cfRule>
  </conditionalFormatting>
  <conditionalFormatting sqref="S20">
    <cfRule type="notContainsBlanks" dxfId="36" priority="5">
      <formula>LEN(TRIM(S20))&gt;0</formula>
    </cfRule>
  </conditionalFormatting>
  <conditionalFormatting sqref="S22:S30">
    <cfRule type="notContainsBlanks" dxfId="35" priority="39">
      <formula>LEN(TRIM(S22))&gt;0</formula>
    </cfRule>
  </conditionalFormatting>
  <conditionalFormatting sqref="S32:S44">
    <cfRule type="notContainsBlanks" dxfId="34" priority="6">
      <formula>LEN(TRIM(S32))&gt;0</formula>
    </cfRule>
  </conditionalFormatting>
  <conditionalFormatting sqref="S46:S49">
    <cfRule type="notContainsBlanks" dxfId="33" priority="18">
      <formula>LEN(TRIM(S46))&gt;0</formula>
    </cfRule>
  </conditionalFormatting>
  <conditionalFormatting sqref="S57:S58">
    <cfRule type="notContainsBlanks" dxfId="32" priority="37">
      <formula>LEN(TRIM(S57))&gt;0</formula>
    </cfRule>
  </conditionalFormatting>
  <conditionalFormatting sqref="S60">
    <cfRule type="notContainsBlanks" dxfId="31" priority="17">
      <formula>LEN(TRIM(S60))&gt;0</formula>
    </cfRule>
  </conditionalFormatting>
  <conditionalFormatting sqref="S62">
    <cfRule type="notContainsBlanks" dxfId="30" priority="16">
      <formula>LEN(TRIM(S62))&gt;0</formula>
    </cfRule>
  </conditionalFormatting>
  <conditionalFormatting sqref="S67:S69">
    <cfRule type="notContainsBlanks" dxfId="29" priority="15">
      <formula>LEN(TRIM(S67))&gt;0</formula>
    </cfRule>
  </conditionalFormatting>
  <conditionalFormatting sqref="S71">
    <cfRule type="notContainsBlanks" dxfId="28" priority="51">
      <formula>LEN(TRIM(S71))&gt;0</formula>
    </cfRule>
  </conditionalFormatting>
  <conditionalFormatting sqref="S73:S76">
    <cfRule type="notContainsBlanks" dxfId="27" priority="14">
      <formula>LEN(TRIM(S73))&gt;0</formula>
    </cfRule>
  </conditionalFormatting>
  <conditionalFormatting sqref="S78:S80">
    <cfRule type="notContainsBlanks" dxfId="26" priority="36">
      <formula>LEN(TRIM(S78))&gt;0</formula>
    </cfRule>
  </conditionalFormatting>
  <conditionalFormatting sqref="S82:S83">
    <cfRule type="notContainsBlanks" dxfId="25" priority="21">
      <formula>LEN(TRIM(S82))&gt;0</formula>
    </cfRule>
  </conditionalFormatting>
  <conditionalFormatting sqref="S87">
    <cfRule type="notContainsBlanks" dxfId="24" priority="13">
      <formula>LEN(TRIM(S87))&gt;0</formula>
    </cfRule>
  </conditionalFormatting>
  <conditionalFormatting sqref="S90:S92">
    <cfRule type="notContainsBlanks" dxfId="23" priority="20">
      <formula>LEN(TRIM(S90))&gt;0</formula>
    </cfRule>
  </conditionalFormatting>
  <conditionalFormatting sqref="S100:S109">
    <cfRule type="notContainsBlanks" dxfId="22" priority="12">
      <formula>LEN(TRIM(S100))&gt;0</formula>
    </cfRule>
  </conditionalFormatting>
  <conditionalFormatting sqref="S113">
    <cfRule type="notContainsBlanks" dxfId="21" priority="50">
      <formula>LEN(TRIM(S113))&gt;0</formula>
    </cfRule>
  </conditionalFormatting>
  <conditionalFormatting sqref="S115">
    <cfRule type="notContainsBlanks" dxfId="20" priority="45">
      <formula>LEN(TRIM(S115))&gt;0</formula>
    </cfRule>
  </conditionalFormatting>
  <conditionalFormatting sqref="S117:S120">
    <cfRule type="notContainsBlanks" dxfId="19" priority="48">
      <formula>LEN(TRIM(S117))&gt;0</formula>
    </cfRule>
  </conditionalFormatting>
  <conditionalFormatting sqref="S122">
    <cfRule type="notContainsBlanks" dxfId="18" priority="42">
      <formula>LEN(TRIM(S122))&gt;0</formula>
    </cfRule>
  </conditionalFormatting>
  <conditionalFormatting sqref="S124:S129">
    <cfRule type="notContainsBlanks" dxfId="17" priority="10">
      <formula>LEN(TRIM(S124))&gt;0</formula>
    </cfRule>
  </conditionalFormatting>
  <conditionalFormatting sqref="S140:S145">
    <cfRule type="notContainsBlanks" dxfId="16" priority="9">
      <formula>LEN(TRIM(S140))&gt;0</formula>
    </cfRule>
  </conditionalFormatting>
  <conditionalFormatting sqref="S154:S168">
    <cfRule type="notContainsBlanks" dxfId="15" priority="1">
      <formula>LEN(TRIM(S154))&gt;0</formula>
    </cfRule>
  </conditionalFormatting>
  <conditionalFormatting sqref="S170:S175">
    <cfRule type="notContainsBlanks" dxfId="14" priority="4">
      <formula>LEN(TRIM(S170))&gt;0</formula>
    </cfRule>
  </conditionalFormatting>
  <conditionalFormatting sqref="T6:T11">
    <cfRule type="expression" dxfId="13" priority="57">
      <formula>OR(#REF!&lt;&gt;"")</formula>
    </cfRule>
    <cfRule type="expression" dxfId="12" priority="58">
      <formula>(((#REF!&lt;&gt;"")+(#REF!&lt;&gt;""))*((#REF!&lt;&gt;"")+(#REF!&lt;&gt;""))*((#REF!&lt;&gt;"")+(#REF!&lt;&gt;""))*((#REF!&lt;&gt;"")+(#REF!&lt;&gt;""))*((#REF!&lt;&gt;"")+(#REF!&lt;&gt;""))*((#REF!&lt;&gt;"")+(#REF!&lt;&gt;""))*((#REF!&lt;&gt;"")+(#REF!&lt;&gt;""))*((#REF!&lt;&gt;"")+(#REF!&lt;&gt;""))*((#REF!&lt;&gt;"")+(#REF!&lt;&gt;"")))</formula>
    </cfRule>
  </conditionalFormatting>
  <conditionalFormatting sqref="T155 T164">
    <cfRule type="notContainsBlanks" dxfId="11" priority="11">
      <formula>LEN(TRIM(T155))&gt;0</formula>
    </cfRule>
  </conditionalFormatting>
  <pageMargins left="0.17" right="0.25" top="0.41" bottom="0.68" header="0.17" footer="0.16"/>
  <pageSetup scale="77" fitToHeight="9" orientation="landscape" r:id="rId1"/>
  <headerFooter alignWithMargins="0">
    <oddHeader xml:space="preserve">&amp;C&amp;"Calibri"&amp;10&amp;K000000Oshkosh Corporation Classification - Restricted&amp;1#_x000D_&amp;"Calibri"&amp;11&amp;K000000&amp;11 </oddHeader>
    <oddFooter>&amp;RPPAP: Revision 2.4
Date: 2/24/23</oddFooter>
    <evenHeader>&amp;C&amp;"calibri,Regular"Oshkosh Corporation Classification: Unrestricted</evenHeader>
    <evenFooter>&amp;L&amp;P of &amp;N&amp;RPPAP: Revision 1.8
Date: 4/30/17</evenFooter>
    <firstHeader>&amp;C&amp;"calibri,Regular"Oshkosh Corporation Classification: Unrestricted</firstHeader>
    <firstFooter>&amp;L&amp;P of &amp;N&amp;RPPAP: Revision 1.8
Date: 4/30/17</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9665BC1F7B194B9C55D3BBDD020206" ma:contentTypeVersion="4" ma:contentTypeDescription="Create a new document." ma:contentTypeScope="" ma:versionID="e993c406483a1acf80ad484112a0930e">
  <xsd:schema xmlns:xsd="http://www.w3.org/2001/XMLSchema" xmlns:xs="http://www.w3.org/2001/XMLSchema" xmlns:p="http://schemas.microsoft.com/office/2006/metadata/properties" xmlns:ns2="25a9bb90-e5ec-4fd5-be49-6d8b1fd9336c" xmlns:ns3="aff7ba70-adb1-4961-9f88-b52cdc5433d9" targetNamespace="http://schemas.microsoft.com/office/2006/metadata/properties" ma:root="true" ma:fieldsID="bae0a2279b4a1a72445957c502b0aa04" ns2:_="" ns3:_="">
    <xsd:import namespace="25a9bb90-e5ec-4fd5-be49-6d8b1fd9336c"/>
    <xsd:import namespace="aff7ba70-adb1-4961-9f88-b52cdc5433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9bb90-e5ec-4fd5-be49-6d8b1fd933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f7ba70-adb1-4961-9f88-b52cdc5433d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346FF4-32ED-4C28-BD75-7D550D6CD8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9bb90-e5ec-4fd5-be49-6d8b1fd9336c"/>
    <ds:schemaRef ds:uri="aff7ba70-adb1-4961-9f88-b52cdc5433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62A718-6405-42D9-9CAA-D4F8E32DF2DA}">
  <ds:schemaRefs>
    <ds:schemaRef ds:uri="http://schemas.microsoft.com/office/2006/metadata/longProperties"/>
  </ds:schemaRefs>
</ds:datastoreItem>
</file>

<file path=customXml/itemProps3.xml><?xml version="1.0" encoding="utf-8"?>
<ds:datastoreItem xmlns:ds="http://schemas.openxmlformats.org/officeDocument/2006/customXml" ds:itemID="{AADCD28F-2382-4EA0-B0BE-433520D36548}">
  <ds:schemaRefs>
    <ds:schemaRef ds:uri="http://schemas.microsoft.com/sharepoint/v3/contenttype/forms"/>
  </ds:schemaRefs>
</ds:datastoreItem>
</file>

<file path=customXml/itemProps4.xml><?xml version="1.0" encoding="utf-8"?>
<ds:datastoreItem xmlns:ds="http://schemas.openxmlformats.org/officeDocument/2006/customXml" ds:itemID="{9AE98972-9A5E-4316-B0FD-35C4884164CE}">
  <ds:schemaRefs>
    <ds:schemaRef ds:uri="http://schemas.microsoft.com/office/infopath/2007/PartnerControls"/>
    <ds:schemaRef ds:uri="http://purl.org/dc/terms/"/>
    <ds:schemaRef ds:uri="http://schemas.microsoft.com/office/2006/documentManagement/types"/>
    <ds:schemaRef ds:uri="http://www.w3.org/XML/1998/namespace"/>
    <ds:schemaRef ds:uri="http://purl.org/dc/elements/1.1/"/>
    <ds:schemaRef ds:uri="aff7ba70-adb1-4961-9f88-b52cdc5433d9"/>
    <ds:schemaRef ds:uri="25a9bb90-e5ec-4fd5-be49-6d8b1fd9336c"/>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51</vt:i4>
      </vt:variant>
    </vt:vector>
  </HeadingPairs>
  <TitlesOfParts>
    <vt:vector size="89" baseType="lpstr">
      <vt:lpstr>Revision History</vt:lpstr>
      <vt:lpstr>COVER</vt:lpstr>
      <vt:lpstr>INTRO</vt:lpstr>
      <vt:lpstr>PPAP REQUIREMENTS</vt:lpstr>
      <vt:lpstr>LABELING</vt:lpstr>
      <vt:lpstr>PSW</vt:lpstr>
      <vt:lpstr>CofC COTS</vt:lpstr>
      <vt:lpstr>CofC 3D Model</vt:lpstr>
      <vt:lpstr>QC-112 CHECK LIST</vt:lpstr>
      <vt:lpstr>DIMENSIONAL</vt:lpstr>
      <vt:lpstr>DIMENSIONAL - WELD</vt:lpstr>
      <vt:lpstr>PRINT NOTES</vt:lpstr>
      <vt:lpstr>PRINT NOTES - Performance Tests</vt:lpstr>
      <vt:lpstr>PRINT NOTES - Defense PAINT</vt:lpstr>
      <vt:lpstr>PRINT NOTES- Defense PLATING  </vt:lpstr>
      <vt:lpstr>APPEARANCE</vt:lpstr>
      <vt:lpstr>Criticality Matrix</vt:lpstr>
      <vt:lpstr>Severity ratings </vt:lpstr>
      <vt:lpstr>Occurrence ratings</vt:lpstr>
      <vt:lpstr>Detection ratings</vt:lpstr>
      <vt:lpstr>DFMEA</vt:lpstr>
      <vt:lpstr>FLOW</vt:lpstr>
      <vt:lpstr>PFMEA </vt:lpstr>
      <vt:lpstr>CPLAN</vt:lpstr>
      <vt:lpstr>MASTER SAMPLE PHOTO</vt:lpstr>
      <vt:lpstr>UID TRACEABILITY LABEL</vt:lpstr>
      <vt:lpstr>SECTION J PHOTO</vt:lpstr>
      <vt:lpstr>TOOLING</vt:lpstr>
      <vt:lpstr>CAPABILITY  STUDY</vt:lpstr>
      <vt:lpstr>GR&amp;R ATT(Analytic)</vt:lpstr>
      <vt:lpstr>Graph</vt:lpstr>
      <vt:lpstr>GR&amp;R ATT(Risk)</vt:lpstr>
      <vt:lpstr>GR&amp;R VAR(TV)</vt:lpstr>
      <vt:lpstr>GR&amp;R VAR(Tol)</vt:lpstr>
      <vt:lpstr>GR&amp;R ANOVA</vt:lpstr>
      <vt:lpstr>Graphical</vt:lpstr>
      <vt:lpstr>GR&amp;R X&amp;R</vt:lpstr>
      <vt:lpstr>Gage R</vt:lpstr>
      <vt:lpstr>APPEARANCE!Print_Area</vt:lpstr>
      <vt:lpstr>'CAPABILITY  STUDY'!Print_Area</vt:lpstr>
      <vt:lpstr>'CofC 3D Model'!Print_Area</vt:lpstr>
      <vt:lpstr>'CofC COTS'!Print_Area</vt:lpstr>
      <vt:lpstr>COVER!Print_Area</vt:lpstr>
      <vt:lpstr>CPLAN!Print_Area</vt:lpstr>
      <vt:lpstr>'Criticality Matrix'!Print_Area</vt:lpstr>
      <vt:lpstr>'Detection ratings'!Print_Area</vt:lpstr>
      <vt:lpstr>DIMENSIONAL!Print_Area</vt:lpstr>
      <vt:lpstr>'DIMENSIONAL - WELD'!Print_Area</vt:lpstr>
      <vt:lpstr>FLOW!Print_Area</vt:lpstr>
      <vt:lpstr>'Gage R'!Print_Area</vt:lpstr>
      <vt:lpstr>'GR&amp;R ANOVA'!Print_Area</vt:lpstr>
      <vt:lpstr>'GR&amp;R ATT(Analytic)'!Print_Area</vt:lpstr>
      <vt:lpstr>'GR&amp;R ATT(Risk)'!Print_Area</vt:lpstr>
      <vt:lpstr>'GR&amp;R VAR(Tol)'!Print_Area</vt:lpstr>
      <vt:lpstr>'GR&amp;R VAR(TV)'!Print_Area</vt:lpstr>
      <vt:lpstr>'GR&amp;R X&amp;R'!Print_Area</vt:lpstr>
      <vt:lpstr>Graph!Print_Area</vt:lpstr>
      <vt:lpstr>Graphical!Print_Area</vt:lpstr>
      <vt:lpstr>INTRO!Print_Area</vt:lpstr>
      <vt:lpstr>LABELING!Print_Area</vt:lpstr>
      <vt:lpstr>'MASTER SAMPLE PHOTO'!Print_Area</vt:lpstr>
      <vt:lpstr>'Occurrence ratings'!Print_Area</vt:lpstr>
      <vt:lpstr>'PFMEA '!Print_Area</vt:lpstr>
      <vt:lpstr>'PPAP REQUIREMENTS'!Print_Area</vt:lpstr>
      <vt:lpstr>'PRINT NOTES'!Print_Area</vt:lpstr>
      <vt:lpstr>'PRINT NOTES - Defense PAINT'!Print_Area</vt:lpstr>
      <vt:lpstr>'PRINT NOTES - Performance Tests'!Print_Area</vt:lpstr>
      <vt:lpstr>PSW!Print_Area</vt:lpstr>
      <vt:lpstr>'QC-112 CHECK LIST'!Print_Area</vt:lpstr>
      <vt:lpstr>'SECTION J PHOTO'!Print_Area</vt:lpstr>
      <vt:lpstr>'Severity ratings '!Print_Area</vt:lpstr>
      <vt:lpstr>TOOLING!Print_Area</vt:lpstr>
      <vt:lpstr>'UID TRACEABILITY LABEL'!Print_Area</vt:lpstr>
      <vt:lpstr>'CAPABILITY  STUDY'!Print_Titles</vt:lpstr>
      <vt:lpstr>CPLAN!Print_Titles</vt:lpstr>
      <vt:lpstr>DIMENSIONAL!Print_Titles</vt:lpstr>
      <vt:lpstr>'DIMENSIONAL - WELD'!Print_Titles</vt:lpstr>
      <vt:lpstr>FLOW!Print_Titles</vt:lpstr>
      <vt:lpstr>'GR&amp;R ANOVA'!Print_Titles</vt:lpstr>
      <vt:lpstr>'GR&amp;R ATT(Risk)'!Print_Titles</vt:lpstr>
      <vt:lpstr>'GR&amp;R X&amp;R'!Print_Titles</vt:lpstr>
      <vt:lpstr>Graphical!Print_Titles</vt:lpstr>
      <vt:lpstr>'MASTER SAMPLE PHOTO'!Print_Titles</vt:lpstr>
      <vt:lpstr>'PRINT NOTES'!Print_Titles</vt:lpstr>
      <vt:lpstr>'PRINT NOTES - Defense PAINT'!Print_Titles</vt:lpstr>
      <vt:lpstr>'PRINT NOTES - Performance Tests'!Print_Titles</vt:lpstr>
      <vt:lpstr>'QC-112 CHECK LIST'!Print_Titles</vt:lpstr>
      <vt:lpstr>TOOLING!Print_Titles</vt:lpstr>
      <vt:lpstr>'UID TRACEABILITY LABEL'!Print_Titles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PPAP Workbook Rev 2.3 12/31/22</dc:title>
  <dc:subject/>
  <dc:creator>Ken Ferber</dc:creator>
  <cp:keywords/>
  <dc:description/>
  <cp:lastModifiedBy>Andrea Krueger</cp:lastModifiedBy>
  <cp:revision/>
  <dcterms:created xsi:type="dcterms:W3CDTF">2017-06-09T16:46:47Z</dcterms:created>
  <dcterms:modified xsi:type="dcterms:W3CDTF">2026-06-30T16:38:09Z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7b6232ab-cf3e-45d2-8329-5c15a59b108c</vt:lpwstr>
  </property>
  <property fmtid="{D5CDD505-2E9C-101B-9397-08002B2CF9AE}" pid="3" name="OshkoshCorporationClassification">
    <vt:lpwstr>Unrestricted</vt:lpwstr>
  </property>
  <property fmtid="{D5CDD505-2E9C-101B-9397-08002B2CF9AE}" pid="4" name="OshkoshCorporationVisual Marking">
    <vt:lpwstr>NO</vt:lpwstr>
  </property>
  <property fmtid="{D5CDD505-2E9C-101B-9397-08002B2CF9AE}" pid="5" name="ContentTypeId">
    <vt:lpwstr>0x010100659665BC1F7B194B9C55D3BBDD020206</vt:lpwstr>
  </property>
  <property fmtid="{D5CDD505-2E9C-101B-9397-08002B2CF9AE}" pid="6" name="MSIP_Label_9416ae3b-2779-4e2c-b50c-f09de060677f_Enabled">
    <vt:lpwstr>true</vt:lpwstr>
  </property>
  <property fmtid="{D5CDD505-2E9C-101B-9397-08002B2CF9AE}" pid="7" name="MSIP_Label_9416ae3b-2779-4e2c-b50c-f09de060677f_SetDate">
    <vt:lpwstr>2021-08-26T17:25:21Z</vt:lpwstr>
  </property>
  <property fmtid="{D5CDD505-2E9C-101B-9397-08002B2CF9AE}" pid="8" name="MSIP_Label_9416ae3b-2779-4e2c-b50c-f09de060677f_Method">
    <vt:lpwstr>Standard</vt:lpwstr>
  </property>
  <property fmtid="{D5CDD505-2E9C-101B-9397-08002B2CF9AE}" pid="9" name="MSIP_Label_9416ae3b-2779-4e2c-b50c-f09de060677f_Name">
    <vt:lpwstr>9416ae3b-2779-4e2c-b50c-f09de060677f</vt:lpwstr>
  </property>
  <property fmtid="{D5CDD505-2E9C-101B-9397-08002B2CF9AE}" pid="10" name="MSIP_Label_9416ae3b-2779-4e2c-b50c-f09de060677f_SiteId">
    <vt:lpwstr>1d844aaf-abdd-4241-8239-4a5e7b69a3e0</vt:lpwstr>
  </property>
  <property fmtid="{D5CDD505-2E9C-101B-9397-08002B2CF9AE}" pid="11" name="MSIP_Label_9416ae3b-2779-4e2c-b50c-f09de060677f_ContentBits">
    <vt:lpwstr>1</vt:lpwstr>
  </property>
  <property fmtid="{D5CDD505-2E9C-101B-9397-08002B2CF9AE}" pid="12" name="xd_ProgID">
    <vt:lpwstr/>
  </property>
  <property fmtid="{D5CDD505-2E9C-101B-9397-08002B2CF9AE}" pid="13" name="_SourceUrl">
    <vt:lpwstr/>
  </property>
  <property fmtid="{D5CDD505-2E9C-101B-9397-08002B2CF9AE}" pid="14" name="_ColorHex">
    <vt:lpwstr/>
  </property>
  <property fmtid="{D5CDD505-2E9C-101B-9397-08002B2CF9AE}" pid="15" name="_SharedFileIndex">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_ColorTag">
    <vt:lpwstr/>
  </property>
  <property fmtid="{D5CDD505-2E9C-101B-9397-08002B2CF9AE}" pid="20" name="TriggerFlowInfo">
    <vt:lpwstr/>
  </property>
  <property fmtid="{D5CDD505-2E9C-101B-9397-08002B2CF9AE}" pid="21" name="xd_Signature">
    <vt:bool>false</vt:bool>
  </property>
  <property fmtid="{D5CDD505-2E9C-101B-9397-08002B2CF9AE}" pid="22" name="_Emoji">
    <vt:lpwstr/>
  </property>
  <property fmtid="{D5CDD505-2E9C-101B-9397-08002B2CF9AE}" pid="23" name="MSIP_Label_ff462120-e871-4f1d-84ea-7289b5fdd404_Enabled">
    <vt:lpwstr>true</vt:lpwstr>
  </property>
  <property fmtid="{D5CDD505-2E9C-101B-9397-08002B2CF9AE}" pid="24" name="MSIP_Label_ff462120-e871-4f1d-84ea-7289b5fdd404_SetDate">
    <vt:lpwstr>2023-04-28T13:36:41Z</vt:lpwstr>
  </property>
  <property fmtid="{D5CDD505-2E9C-101B-9397-08002B2CF9AE}" pid="25" name="MSIP_Label_ff462120-e871-4f1d-84ea-7289b5fdd404_Method">
    <vt:lpwstr>Standard</vt:lpwstr>
  </property>
  <property fmtid="{D5CDD505-2E9C-101B-9397-08002B2CF9AE}" pid="26" name="MSIP_Label_ff462120-e871-4f1d-84ea-7289b5fdd404_Name">
    <vt:lpwstr>Restricted - Visual Marking - YES</vt:lpwstr>
  </property>
  <property fmtid="{D5CDD505-2E9C-101B-9397-08002B2CF9AE}" pid="27" name="MSIP_Label_ff462120-e871-4f1d-84ea-7289b5fdd404_SiteId">
    <vt:lpwstr>a84d585b-574d-4eb7-be2a-eaea93ef7b1f</vt:lpwstr>
  </property>
  <property fmtid="{D5CDD505-2E9C-101B-9397-08002B2CF9AE}" pid="28" name="MSIP_Label_ff462120-e871-4f1d-84ea-7289b5fdd404_ActionId">
    <vt:lpwstr>acff8265-c3d1-44fa-ae77-0f6c8e6b136c</vt:lpwstr>
  </property>
  <property fmtid="{D5CDD505-2E9C-101B-9397-08002B2CF9AE}" pid="29" name="MSIP_Label_ff462120-e871-4f1d-84ea-7289b5fdd404_ContentBits">
    <vt:lpwstr>1</vt:lpwstr>
  </property>
</Properties>
</file>